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3.100\profiles$\Contabilidad\Escritorio\JAVIER 2023\TRANSPARENCIA\AÑO 2025\"/>
    </mc:Choice>
  </mc:AlternateContent>
  <xr:revisionPtr revIDLastSave="0" documentId="8_{8CA67F2C-7BCF-4FD1-85B8-F61018F1E70A}" xr6:coauthVersionLast="47" xr6:coauthVersionMax="47" xr10:uidLastSave="{00000000-0000-0000-0000-000000000000}"/>
  <bookViews>
    <workbookView xWindow="-120" yWindow="-120" windowWidth="19440" windowHeight="15000" tabRatio="597" activeTab="2" xr2:uid="{00000000-000D-0000-FFFF-FFFF00000000}"/>
  </bookViews>
  <sheets>
    <sheet name="C.I." sheetId="11" r:id="rId1"/>
    <sheet name="Hoja1" sheetId="13" r:id="rId2"/>
    <sheet name="C.G." sheetId="12" r:id="rId3"/>
  </sheets>
  <definedNames>
    <definedName name="_xlnm.Print_Area" localSheetId="2">'C.G.'!$D$1:$U$70</definedName>
    <definedName name="_xlnm.Print_Area" localSheetId="0">'C.I.'!$D$2:$U$46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11" l="1"/>
  <c r="D7" i="13"/>
  <c r="U50" i="12"/>
  <c r="G48" i="12"/>
  <c r="G49" i="12"/>
  <c r="G50" i="12"/>
  <c r="G51" i="12"/>
  <c r="G52" i="12"/>
  <c r="G53" i="12"/>
  <c r="G54" i="12"/>
  <c r="G55" i="12"/>
  <c r="G46" i="12"/>
  <c r="G38" i="12"/>
  <c r="G39" i="12"/>
  <c r="G40" i="12"/>
  <c r="G41" i="12"/>
  <c r="G42" i="12"/>
  <c r="G37" i="12"/>
  <c r="R39" i="11"/>
  <c r="Q39" i="11"/>
  <c r="O39" i="11"/>
  <c r="P39" i="11"/>
  <c r="R26" i="11"/>
  <c r="Q26" i="11"/>
  <c r="P26" i="11"/>
  <c r="O26" i="11"/>
  <c r="N26" i="11"/>
  <c r="X48" i="12"/>
  <c r="X46" i="12"/>
  <c r="X47" i="12"/>
  <c r="X49" i="12"/>
  <c r="X50" i="12"/>
  <c r="X52" i="12"/>
  <c r="X53" i="12"/>
  <c r="X42" i="12"/>
  <c r="X39" i="12"/>
  <c r="X40" i="12"/>
  <c r="X37" i="12"/>
  <c r="X30" i="12"/>
  <c r="X32" i="12"/>
  <c r="X33" i="12"/>
  <c r="X20" i="12"/>
  <c r="X21" i="12"/>
  <c r="X22" i="12"/>
  <c r="X23" i="12"/>
  <c r="X24" i="12"/>
  <c r="X25" i="12"/>
  <c r="X26" i="12"/>
  <c r="X19" i="12"/>
  <c r="X14" i="12"/>
  <c r="X10" i="12"/>
  <c r="X11" i="12"/>
  <c r="X12" i="12"/>
  <c r="X13" i="12"/>
  <c r="X9" i="12"/>
  <c r="X51" i="12"/>
  <c r="G31" i="12"/>
  <c r="G32" i="12"/>
  <c r="G33" i="12"/>
  <c r="G30" i="12"/>
  <c r="G20" i="12"/>
  <c r="G21" i="12"/>
  <c r="G22" i="12"/>
  <c r="G23" i="12"/>
  <c r="G24" i="12"/>
  <c r="G25" i="12"/>
  <c r="G26" i="12"/>
  <c r="G19" i="12"/>
  <c r="G10" i="12"/>
  <c r="G11" i="12"/>
  <c r="G12" i="12"/>
  <c r="G13" i="12"/>
  <c r="G14" i="12"/>
  <c r="G9" i="12"/>
  <c r="H56" i="12"/>
  <c r="I56" i="12"/>
  <c r="J56" i="12"/>
  <c r="K56" i="12"/>
  <c r="L56" i="12"/>
  <c r="M56" i="12"/>
  <c r="H43" i="12"/>
  <c r="I43" i="12"/>
  <c r="J43" i="12"/>
  <c r="K43" i="12"/>
  <c r="L43" i="12"/>
  <c r="M43" i="12"/>
  <c r="H34" i="12"/>
  <c r="I34" i="12"/>
  <c r="J34" i="12"/>
  <c r="K34" i="12"/>
  <c r="L34" i="12"/>
  <c r="M34" i="12"/>
  <c r="H27" i="12"/>
  <c r="I27" i="12"/>
  <c r="J27" i="12"/>
  <c r="K27" i="12"/>
  <c r="L27" i="12"/>
  <c r="M27" i="12"/>
  <c r="H16" i="12"/>
  <c r="I16" i="12"/>
  <c r="J16" i="12"/>
  <c r="K16" i="12"/>
  <c r="L16" i="12"/>
  <c r="M16" i="12"/>
  <c r="N16" i="12"/>
  <c r="O16" i="12"/>
  <c r="P16" i="12"/>
  <c r="Q16" i="12"/>
  <c r="R16" i="12"/>
  <c r="S16" i="12"/>
  <c r="U11" i="12"/>
  <c r="J26" i="11"/>
  <c r="K26" i="11"/>
  <c r="L26" i="11"/>
  <c r="M26" i="11"/>
  <c r="H26" i="11"/>
  <c r="I26" i="11"/>
  <c r="X25" i="11"/>
  <c r="U25" i="11"/>
  <c r="G29" i="11"/>
  <c r="G33" i="11"/>
  <c r="G34" i="11"/>
  <c r="G35" i="11"/>
  <c r="G36" i="11"/>
  <c r="G37" i="11"/>
  <c r="G38" i="11"/>
  <c r="G25" i="11"/>
  <c r="G24" i="11"/>
  <c r="G22" i="11"/>
  <c r="G18" i="11"/>
  <c r="G17" i="11"/>
  <c r="G16" i="11"/>
  <c r="G15" i="11"/>
  <c r="G14" i="11"/>
  <c r="G10" i="11"/>
  <c r="G9" i="11"/>
  <c r="U25" i="12"/>
  <c r="F26" i="11"/>
  <c r="H39" i="11"/>
  <c r="I39" i="11"/>
  <c r="J39" i="11"/>
  <c r="K39" i="11"/>
  <c r="L39" i="11"/>
  <c r="M39" i="11"/>
  <c r="H30" i="11"/>
  <c r="I30" i="11"/>
  <c r="J30" i="11"/>
  <c r="K30" i="11"/>
  <c r="L30" i="11"/>
  <c r="M30" i="11"/>
  <c r="H19" i="11"/>
  <c r="I19" i="11"/>
  <c r="J19" i="11"/>
  <c r="K19" i="11"/>
  <c r="L19" i="11"/>
  <c r="M19" i="11"/>
  <c r="H11" i="11"/>
  <c r="I11" i="11"/>
  <c r="J11" i="11"/>
  <c r="K11" i="11"/>
  <c r="L11" i="11"/>
  <c r="M11" i="11"/>
  <c r="S27" i="12"/>
  <c r="S34" i="12"/>
  <c r="S43" i="12"/>
  <c r="S56" i="12"/>
  <c r="Q27" i="12"/>
  <c r="R27" i="12"/>
  <c r="Q34" i="12"/>
  <c r="R34" i="12"/>
  <c r="Q43" i="12"/>
  <c r="R43" i="12"/>
  <c r="Q56" i="12"/>
  <c r="R56" i="12"/>
  <c r="Q11" i="11"/>
  <c r="R11" i="11"/>
  <c r="S11" i="11"/>
  <c r="Q19" i="11"/>
  <c r="R19" i="11"/>
  <c r="S19" i="11"/>
  <c r="S26" i="11"/>
  <c r="S39" i="11"/>
  <c r="Q30" i="11"/>
  <c r="R30" i="11"/>
  <c r="S30" i="11"/>
  <c r="U9" i="11"/>
  <c r="U10" i="11"/>
  <c r="U14" i="11"/>
  <c r="U15" i="11"/>
  <c r="U16" i="11"/>
  <c r="U17" i="11"/>
  <c r="U18" i="11"/>
  <c r="U22" i="11"/>
  <c r="U23" i="11"/>
  <c r="U24" i="11"/>
  <c r="U29" i="11"/>
  <c r="U31" i="11" s="1"/>
  <c r="U33" i="11"/>
  <c r="U34" i="11"/>
  <c r="U35" i="11"/>
  <c r="U36" i="11"/>
  <c r="U37" i="11"/>
  <c r="U38" i="11"/>
  <c r="U10" i="12"/>
  <c r="U12" i="12"/>
  <c r="U13" i="12"/>
  <c r="U14" i="12"/>
  <c r="U15" i="12"/>
  <c r="U19" i="12"/>
  <c r="U20" i="12"/>
  <c r="U21" i="12"/>
  <c r="U22" i="12"/>
  <c r="U23" i="12"/>
  <c r="U24" i="12"/>
  <c r="U26" i="12"/>
  <c r="U30" i="12"/>
  <c r="U31" i="12"/>
  <c r="U33" i="12"/>
  <c r="U37" i="12"/>
  <c r="U38" i="12"/>
  <c r="U39" i="12"/>
  <c r="U40" i="12"/>
  <c r="U41" i="12"/>
  <c r="U42" i="12"/>
  <c r="U46" i="12"/>
  <c r="U47" i="12"/>
  <c r="U48" i="12"/>
  <c r="U49" i="12"/>
  <c r="U51" i="12"/>
  <c r="U52" i="12"/>
  <c r="U53" i="12"/>
  <c r="U54" i="12"/>
  <c r="U55" i="12"/>
  <c r="U9" i="12"/>
  <c r="N56" i="12"/>
  <c r="O56" i="12"/>
  <c r="P56" i="12"/>
  <c r="N43" i="12"/>
  <c r="O43" i="12"/>
  <c r="P43" i="12"/>
  <c r="N34" i="12"/>
  <c r="O34" i="12"/>
  <c r="P34" i="12"/>
  <c r="N27" i="12"/>
  <c r="O27" i="12"/>
  <c r="P27" i="12"/>
  <c r="V34" i="11"/>
  <c r="X34" i="11" s="1"/>
  <c r="X36" i="11"/>
  <c r="X38" i="11"/>
  <c r="N39" i="11"/>
  <c r="N30" i="11"/>
  <c r="O30" i="11"/>
  <c r="P30" i="11"/>
  <c r="N11" i="11"/>
  <c r="O11" i="11"/>
  <c r="P11" i="11"/>
  <c r="N19" i="11"/>
  <c r="O19" i="11"/>
  <c r="P19" i="11"/>
  <c r="F30" i="11"/>
  <c r="M60" i="12" l="1"/>
  <c r="M69" i="12" s="1"/>
  <c r="U34" i="12"/>
  <c r="U35" i="12" s="1"/>
  <c r="U26" i="11"/>
  <c r="U27" i="11" s="1"/>
  <c r="U11" i="11"/>
  <c r="U12" i="11" s="1"/>
  <c r="H60" i="12"/>
  <c r="H69" i="12" s="1"/>
  <c r="I60" i="12"/>
  <c r="I69" i="12" s="1"/>
  <c r="K60" i="12"/>
  <c r="K69" i="12" s="1"/>
  <c r="L60" i="12"/>
  <c r="L69" i="12" s="1"/>
  <c r="U19" i="11"/>
  <c r="U20" i="11" s="1"/>
  <c r="U39" i="11"/>
  <c r="U40" i="11" s="1"/>
  <c r="G39" i="11"/>
  <c r="J60" i="12"/>
  <c r="J69" i="12" s="1"/>
  <c r="G19" i="11"/>
  <c r="G30" i="11"/>
  <c r="I44" i="11"/>
  <c r="G11" i="11"/>
  <c r="H44" i="11"/>
  <c r="L44" i="11"/>
  <c r="M44" i="11"/>
  <c r="J44" i="11"/>
  <c r="K44" i="11"/>
  <c r="S60" i="12"/>
  <c r="S69" i="12" s="1"/>
  <c r="S44" i="11"/>
  <c r="R44" i="11"/>
  <c r="Q44" i="11"/>
  <c r="N60" i="12"/>
  <c r="N69" i="12" s="1"/>
  <c r="U16" i="12"/>
  <c r="U17" i="12" s="1"/>
  <c r="U43" i="12"/>
  <c r="U44" i="12" s="1"/>
  <c r="U27" i="12"/>
  <c r="U28" i="12" s="1"/>
  <c r="U56" i="12"/>
  <c r="U57" i="12" s="1"/>
  <c r="O60" i="12"/>
  <c r="O69" i="12" s="1"/>
  <c r="O44" i="11"/>
  <c r="Q60" i="12"/>
  <c r="Q69" i="12" s="1"/>
  <c r="R60" i="12"/>
  <c r="R69" i="12" s="1"/>
  <c r="X55" i="12"/>
  <c r="N44" i="11"/>
  <c r="G44" i="11" l="1"/>
  <c r="F43" i="12" l="1"/>
  <c r="F34" i="12"/>
  <c r="G65" i="12" l="1"/>
  <c r="F11" i="11"/>
  <c r="F19" i="11"/>
  <c r="F39" i="11"/>
  <c r="P15" i="12"/>
  <c r="P60" i="12" s="1"/>
  <c r="P69" i="12" s="1"/>
  <c r="F16" i="12"/>
  <c r="F27" i="12"/>
  <c r="F56" i="12"/>
  <c r="P44" i="11"/>
  <c r="X17" i="11" l="1"/>
  <c r="X35" i="11"/>
  <c r="X16" i="11"/>
  <c r="X14" i="11"/>
  <c r="X33" i="11"/>
  <c r="X29" i="11"/>
  <c r="X15" i="11"/>
  <c r="X10" i="11"/>
  <c r="X37" i="11"/>
  <c r="X22" i="11"/>
  <c r="X18" i="11"/>
  <c r="G34" i="12"/>
  <c r="X54" i="12"/>
  <c r="G66" i="12"/>
  <c r="F44" i="11"/>
  <c r="F60" i="12"/>
  <c r="X23" i="11" l="1"/>
  <c r="X9" i="11"/>
  <c r="X24" i="11"/>
  <c r="F62" i="12"/>
  <c r="G43" i="12"/>
  <c r="U58" i="12"/>
  <c r="G16" i="12"/>
  <c r="G27" i="12"/>
  <c r="G56" i="12"/>
  <c r="G60" i="12" l="1"/>
  <c r="F69" i="12"/>
  <c r="X44" i="11"/>
  <c r="G69" i="12" l="1"/>
  <c r="X31" i="12"/>
  <c r="X38" i="12"/>
  <c r="X41" i="12"/>
</calcChain>
</file>

<file path=xl/sharedStrings.xml><?xml version="1.0" encoding="utf-8"?>
<sst xmlns="http://schemas.openxmlformats.org/spreadsheetml/2006/main" count="112" uniqueCount="105">
  <si>
    <t>INGRESOS</t>
  </si>
  <si>
    <t>RAID</t>
  </si>
  <si>
    <t xml:space="preserve">R e a l   C l u b  V i c t o r i a </t>
  </si>
  <si>
    <t>CONCEPTO</t>
  </si>
  <si>
    <t>PREVISTO</t>
  </si>
  <si>
    <t>1.- INGRESOS POR CUOTAS</t>
  </si>
  <si>
    <t>Cuotas Mensuales</t>
  </si>
  <si>
    <t>2.- ARRENDAMIENTOS</t>
  </si>
  <si>
    <t>Restaurante Taperío</t>
  </si>
  <si>
    <t>Restaurante Salón Club</t>
  </si>
  <si>
    <t>Juegos San José</t>
  </si>
  <si>
    <t>3.- INGRESOS DIVERSOS</t>
  </si>
  <si>
    <t>Ingresos Área Fútbol</t>
  </si>
  <si>
    <t>Ingresos Área Náutica</t>
  </si>
  <si>
    <t>Ingresos Otros Conceptos</t>
  </si>
  <si>
    <t>4.- SUBVENCIONES OFICIALES</t>
  </si>
  <si>
    <t>Canarias Cultura en RED</t>
  </si>
  <si>
    <t>5.- OTRAS SUBVENCIONES</t>
  </si>
  <si>
    <t>Fútbol</t>
  </si>
  <si>
    <t>Ajedrez</t>
  </si>
  <si>
    <t>Vela</t>
  </si>
  <si>
    <t>Travesías</t>
  </si>
  <si>
    <t xml:space="preserve"> T O T A L INGRESOS 1+2+3+4+5+6</t>
  </si>
  <si>
    <t>GASTOS</t>
  </si>
  <si>
    <t>1.- TRAB.SUMINIST. Y SERV.EXTER.</t>
  </si>
  <si>
    <t>Mantenimiento</t>
  </si>
  <si>
    <t>Seguros</t>
  </si>
  <si>
    <t>Servicios Bancarios</t>
  </si>
  <si>
    <t>2.- OTROS SERVICIOS</t>
  </si>
  <si>
    <t>Oficina</t>
  </si>
  <si>
    <t>Teléfonos</t>
  </si>
  <si>
    <t>Servicio de Conserjes Externos</t>
  </si>
  <si>
    <t>Servicio de Limpieza Externos</t>
  </si>
  <si>
    <t>Material de Limpieza</t>
  </si>
  <si>
    <t>3.- TRIBUTOS</t>
  </si>
  <si>
    <t>Impuesto sobre Bienes Inmuebles</t>
  </si>
  <si>
    <t>Impuesto sobre sociedades</t>
  </si>
  <si>
    <t>4.- GASTOS DE PERSONAL</t>
  </si>
  <si>
    <t>5.- SECCIONES</t>
  </si>
  <si>
    <t>Náutica</t>
  </si>
  <si>
    <t>Domino</t>
  </si>
  <si>
    <t>Gimnasio</t>
  </si>
  <si>
    <t xml:space="preserve"> T O T A L GASTOS 1+2+3+4+5+6+7+8</t>
  </si>
  <si>
    <t>Cobro suministros alquiler</t>
  </si>
  <si>
    <t xml:space="preserve">           Personal Club </t>
  </si>
  <si>
    <t>Otras actividades deportivas</t>
  </si>
  <si>
    <t xml:space="preserve">Socios Altas </t>
  </si>
  <si>
    <t>7.- TOTAL GASTOS</t>
  </si>
  <si>
    <t>20.1</t>
  </si>
  <si>
    <t>CASH FLOW</t>
  </si>
  <si>
    <t>66.1</t>
  </si>
  <si>
    <t>Entrega de insignias</t>
  </si>
  <si>
    <t>Carpe Diem Roma</t>
  </si>
  <si>
    <t>20.3</t>
  </si>
  <si>
    <t xml:space="preserve">           Seguros Sociales Club</t>
  </si>
  <si>
    <t>20.4</t>
  </si>
  <si>
    <t>Juegos Día de Canarias</t>
  </si>
  <si>
    <t>Subv. Ay. Las Palmas GC-VELA</t>
  </si>
  <si>
    <t xml:space="preserve">           Monitores</t>
  </si>
  <si>
    <t>20.2-20.5</t>
  </si>
  <si>
    <t>101-102-103-104</t>
  </si>
  <si>
    <t xml:space="preserve">           Indemnizaciones laborales</t>
  </si>
  <si>
    <t>6.- PÉRDIDAS POR INSOLVENCIA</t>
  </si>
  <si>
    <t xml:space="preserve">9.- AMORTIZACION </t>
  </si>
  <si>
    <t>Amortización</t>
  </si>
  <si>
    <t>Subvención imputacion rto capital</t>
  </si>
  <si>
    <t>TOTAL REALIZADO</t>
  </si>
  <si>
    <t>,</t>
  </si>
  <si>
    <t>Merchandasing</t>
  </si>
  <si>
    <t>Donativos y Cuotas de Club</t>
  </si>
  <si>
    <t>Multas y sanciones</t>
  </si>
  <si>
    <t>Impuesto final Obras / Tasas</t>
  </si>
  <si>
    <t>Merchandising</t>
  </si>
  <si>
    <t>Agua y Luz</t>
  </si>
  <si>
    <t>Servicios Empresas Externas</t>
  </si>
  <si>
    <t>Gastos Varios</t>
  </si>
  <si>
    <t>Servicios Informaticos y Web</t>
  </si>
  <si>
    <t>ENERO 25</t>
  </si>
  <si>
    <t>FEB 25</t>
  </si>
  <si>
    <t>MARZO 25</t>
  </si>
  <si>
    <t>ABRIL 25</t>
  </si>
  <si>
    <t>MAYO 25</t>
  </si>
  <si>
    <t>JUNIO 25</t>
  </si>
  <si>
    <t>JULIO 25</t>
  </si>
  <si>
    <t>AGOS. 25</t>
  </si>
  <si>
    <t>SEPT. 25</t>
  </si>
  <si>
    <t>OCT. 25</t>
  </si>
  <si>
    <t>NOV. 25</t>
  </si>
  <si>
    <t>DIC. 25</t>
  </si>
  <si>
    <t>ENERO 2025</t>
  </si>
  <si>
    <t>FEBRERO 2025</t>
  </si>
  <si>
    <t>MARZO 2025</t>
  </si>
  <si>
    <t>ABRIL 2025</t>
  </si>
  <si>
    <t>MAYO 2025</t>
  </si>
  <si>
    <t>JUNIO 2025</t>
  </si>
  <si>
    <t>JULIO 2025</t>
  </si>
  <si>
    <t>AGOSTO 2025</t>
  </si>
  <si>
    <t>SEPT. 2025</t>
  </si>
  <si>
    <t>OCT. 2025</t>
  </si>
  <si>
    <t>NOV. 2025</t>
  </si>
  <si>
    <t>DIC. 2025</t>
  </si>
  <si>
    <t>Cultura, Recreo y Festejos</t>
  </si>
  <si>
    <t xml:space="preserve"> </t>
  </si>
  <si>
    <t xml:space="preserve">          I. R. P. F. </t>
  </si>
  <si>
    <t xml:space="preserve">           Seguros Sociales a cargo Empleados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</si>
</sst>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&quot;Pts&quot;_);\(#,##0&quot;Pts)&quot;"/>
    <numFmt numFmtId="165" formatCode="_-* #,##0.00\ [$€-1]_-;\-* #,##0.00\ [$€-1]_-;_-* \-??\ [$€-1]_-"/>
    <numFmt numFmtId="166" formatCode="General_)"/>
    <numFmt numFmtId="167" formatCode="[$-C0A]d\-mmm\-yy;@"/>
  </numFmts>
  <fonts count="6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sz val="10"/>
      <name val="Arial"/>
      <family val="2"/>
    </font>
    <font>
      <b/>
      <u/>
      <sz val="14"/>
      <name val="Arial"/>
      <family val="2"/>
    </font>
    <font>
      <b/>
      <sz val="10"/>
      <color indexed="17"/>
      <name val="Arial"/>
      <family val="2"/>
    </font>
    <font>
      <b/>
      <sz val="12"/>
      <color indexed="17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0"/>
      <color indexed="9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16"/>
      <name val="Arial"/>
      <family val="2"/>
    </font>
    <font>
      <b/>
      <sz val="9"/>
      <color indexed="1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4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color rgb="FF00B050"/>
      <name val="Arial"/>
      <family val="2"/>
    </font>
    <font>
      <b/>
      <sz val="9"/>
      <color theme="5" tint="-0.249977111117893"/>
      <name val="Arial"/>
      <family val="2"/>
    </font>
    <font>
      <b/>
      <sz val="10"/>
      <color theme="5" tint="-0.249977111117893"/>
      <name val="Arial"/>
      <family val="2"/>
    </font>
    <font>
      <b/>
      <sz val="9"/>
      <color rgb="FF00B050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7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33">
    <xf numFmtId="0" fontId="0" fillId="0" borderId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11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12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13" borderId="0" applyNumberFormat="0" applyBorder="0" applyAlignment="0" applyProtection="0"/>
    <xf numFmtId="0" fontId="41" fillId="5" borderId="0" applyNumberFormat="0" applyBorder="0" applyAlignment="0" applyProtection="0"/>
    <xf numFmtId="0" fontId="41" fillId="5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1" fillId="22" borderId="0" applyNumberFormat="0" applyBorder="0" applyAlignment="0" applyProtection="0"/>
    <xf numFmtId="0" fontId="42" fillId="23" borderId="0" applyNumberFormat="0" applyBorder="0" applyAlignment="0" applyProtection="0"/>
    <xf numFmtId="0" fontId="41" fillId="23" borderId="0" applyNumberFormat="0" applyBorder="0" applyAlignment="0" applyProtection="0"/>
    <xf numFmtId="0" fontId="42" fillId="24" borderId="0" applyNumberFormat="0" applyBorder="0" applyAlignment="0" applyProtection="0"/>
    <xf numFmtId="0" fontId="41" fillId="24" borderId="0" applyNumberFormat="0" applyBorder="0" applyAlignment="0" applyProtection="0"/>
    <xf numFmtId="0" fontId="42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25" borderId="0" applyNumberFormat="0" applyBorder="0" applyAlignment="0" applyProtection="0"/>
    <xf numFmtId="0" fontId="42" fillId="7" borderId="0" applyNumberFormat="0" applyBorder="0" applyAlignment="0" applyProtection="0"/>
    <xf numFmtId="0" fontId="41" fillId="7" borderId="0" applyNumberFormat="0" applyBorder="0" applyAlignment="0" applyProtection="0"/>
    <xf numFmtId="0" fontId="41" fillId="26" borderId="0" applyNumberFormat="0" applyBorder="0" applyAlignment="0" applyProtection="0"/>
    <xf numFmtId="0" fontId="42" fillId="27" borderId="0" applyNumberFormat="0" applyBorder="0" applyAlignment="0" applyProtection="0"/>
    <xf numFmtId="0" fontId="41" fillId="27" borderId="0" applyNumberFormat="0" applyBorder="0" applyAlignment="0" applyProtection="0"/>
    <xf numFmtId="0" fontId="42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28" borderId="0" applyNumberFormat="0" applyBorder="0" applyAlignment="0" applyProtection="0"/>
    <xf numFmtId="0" fontId="43" fillId="29" borderId="7" applyNumberFormat="0" applyAlignment="0" applyProtection="0"/>
    <xf numFmtId="0" fontId="44" fillId="30" borderId="8" applyNumberFormat="0" applyAlignment="0" applyProtection="0"/>
    <xf numFmtId="0" fontId="45" fillId="0" borderId="9" applyNumberFormat="0" applyFill="0" applyAlignment="0" applyProtection="0"/>
    <xf numFmtId="0" fontId="46" fillId="0" borderId="0" applyNumberFormat="0" applyFill="0" applyBorder="0" applyAlignment="0" applyProtection="0"/>
    <xf numFmtId="0" fontId="42" fillId="31" borderId="0" applyNumberFormat="0" applyBorder="0" applyAlignment="0" applyProtection="0"/>
    <xf numFmtId="0" fontId="42" fillId="32" borderId="0" applyNumberFormat="0" applyBorder="0" applyAlignment="0" applyProtection="0"/>
    <xf numFmtId="0" fontId="42" fillId="33" borderId="0" applyNumberFormat="0" applyBorder="0" applyAlignment="0" applyProtection="0"/>
    <xf numFmtId="0" fontId="42" fillId="34" borderId="0" applyNumberFormat="0" applyBorder="0" applyAlignment="0" applyProtection="0"/>
    <xf numFmtId="0" fontId="42" fillId="35" borderId="0" applyNumberFormat="0" applyBorder="0" applyAlignment="0" applyProtection="0"/>
    <xf numFmtId="0" fontId="42" fillId="36" borderId="0" applyNumberFormat="0" applyBorder="0" applyAlignment="0" applyProtection="0"/>
    <xf numFmtId="0" fontId="47" fillId="37" borderId="7" applyNumberFormat="0" applyAlignment="0" applyProtection="0"/>
    <xf numFmtId="165" fontId="19" fillId="0" borderId="0" applyFill="0" applyBorder="0" applyAlignment="0" applyProtection="0"/>
    <xf numFmtId="0" fontId="48" fillId="38" borderId="0" applyNumberFormat="0" applyBorder="0" applyAlignment="0" applyProtection="0"/>
    <xf numFmtId="0" fontId="49" fillId="39" borderId="0" applyNumberFormat="0" applyBorder="0" applyAlignment="0" applyProtection="0"/>
    <xf numFmtId="0" fontId="50" fillId="39" borderId="0" applyNumberFormat="0" applyBorder="0" applyAlignment="0" applyProtection="0"/>
    <xf numFmtId="0" fontId="41" fillId="0" borderId="0"/>
    <xf numFmtId="0" fontId="37" fillId="40" borderId="10" applyNumberFormat="0" applyFont="0" applyAlignment="0" applyProtection="0"/>
    <xf numFmtId="0" fontId="38" fillId="40" borderId="10" applyNumberFormat="0" applyFont="0" applyAlignment="0" applyProtection="0"/>
    <xf numFmtId="0" fontId="39" fillId="40" borderId="10" applyNumberFormat="0" applyFont="0" applyAlignment="0" applyProtection="0"/>
    <xf numFmtId="0" fontId="40" fillId="40" borderId="10" applyNumberFormat="0" applyFont="0" applyAlignment="0" applyProtection="0"/>
    <xf numFmtId="0" fontId="41" fillId="40" borderId="10" applyNumberFormat="0" applyFont="0" applyAlignment="0" applyProtection="0"/>
    <xf numFmtId="9" fontId="15" fillId="0" borderId="0" applyFont="0" applyFill="0" applyBorder="0" applyAlignment="0" applyProtection="0"/>
    <xf numFmtId="0" fontId="51" fillId="29" borderId="11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12" applyNumberFormat="0" applyFill="0" applyAlignment="0" applyProtection="0"/>
    <xf numFmtId="0" fontId="46" fillId="0" borderId="13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14" applyNumberFormat="0" applyFill="0" applyAlignment="0" applyProtection="0"/>
    <xf numFmtId="0" fontId="60" fillId="0" borderId="15" applyNumberFormat="0" applyFill="0" applyAlignment="0" applyProtection="0"/>
    <xf numFmtId="0" fontId="61" fillId="4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9" borderId="0" applyNumberFormat="0" applyBorder="0" applyAlignment="0" applyProtection="0"/>
    <xf numFmtId="0" fontId="14" fillId="25" borderId="0" applyNumberFormat="0" applyBorder="0" applyAlignment="0" applyProtection="0"/>
    <xf numFmtId="0" fontId="14" fillId="14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0" borderId="0"/>
    <xf numFmtId="0" fontId="14" fillId="40" borderId="10" applyNumberFormat="0" applyFont="0" applyAlignment="0" applyProtection="0"/>
    <xf numFmtId="0" fontId="14" fillId="17" borderId="0" applyNumberFormat="0" applyBorder="0" applyAlignment="0" applyProtection="0"/>
    <xf numFmtId="0" fontId="14" fillId="23" borderId="0" applyNumberFormat="0" applyBorder="0" applyAlignment="0" applyProtection="0"/>
    <xf numFmtId="0" fontId="14" fillId="18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21" borderId="0" applyNumberFormat="0" applyBorder="0" applyAlignment="0" applyProtection="0"/>
    <xf numFmtId="0" fontId="14" fillId="27" borderId="0" applyNumberFormat="0" applyBorder="0" applyAlignment="0" applyProtection="0"/>
    <xf numFmtId="0" fontId="14" fillId="16" borderId="0" applyNumberFormat="0" applyBorder="0" applyAlignment="0" applyProtection="0"/>
    <xf numFmtId="0" fontId="14" fillId="22" borderId="0" applyNumberFormat="0" applyBorder="0" applyAlignment="0" applyProtection="0"/>
    <xf numFmtId="0" fontId="13" fillId="0" borderId="0"/>
    <xf numFmtId="0" fontId="13" fillId="40" borderId="10" applyNumberFormat="0" applyFont="0" applyAlignment="0" applyProtection="0"/>
    <xf numFmtId="0" fontId="13" fillId="11" borderId="0" applyNumberFormat="0" applyBorder="0" applyAlignment="0" applyProtection="0"/>
    <xf numFmtId="0" fontId="13" fillId="17" borderId="0" applyNumberFormat="0" applyBorder="0" applyAlignment="0" applyProtection="0"/>
    <xf numFmtId="0" fontId="13" fillId="23" borderId="0" applyNumberFormat="0" applyBorder="0" applyAlignment="0" applyProtection="0"/>
    <xf numFmtId="0" fontId="13" fillId="12" borderId="0" applyNumberFormat="0" applyBorder="0" applyAlignment="0" applyProtection="0"/>
    <xf numFmtId="0" fontId="13" fillId="18" borderId="0" applyNumberFormat="0" applyBorder="0" applyAlignment="0" applyProtection="0"/>
    <xf numFmtId="0" fontId="13" fillId="24" borderId="0" applyNumberFormat="0" applyBorder="0" applyAlignment="0" applyProtection="0"/>
    <xf numFmtId="0" fontId="13" fillId="13" borderId="0" applyNumberFormat="0" applyBorder="0" applyAlignment="0" applyProtection="0"/>
    <xf numFmtId="0" fontId="13" fillId="19" borderId="0" applyNumberFormat="0" applyBorder="0" applyAlignment="0" applyProtection="0"/>
    <xf numFmtId="0" fontId="13" fillId="25" borderId="0" applyNumberFormat="0" applyBorder="0" applyAlignment="0" applyProtection="0"/>
    <xf numFmtId="0" fontId="13" fillId="14" borderId="0" applyNumberFormat="0" applyBorder="0" applyAlignment="0" applyProtection="0"/>
    <xf numFmtId="0" fontId="13" fillId="20" borderId="0" applyNumberFormat="0" applyBorder="0" applyAlignment="0" applyProtection="0"/>
    <xf numFmtId="0" fontId="13" fillId="26" borderId="0" applyNumberFormat="0" applyBorder="0" applyAlignment="0" applyProtection="0"/>
    <xf numFmtId="0" fontId="13" fillId="15" borderId="0" applyNumberFormat="0" applyBorder="0" applyAlignment="0" applyProtection="0"/>
    <xf numFmtId="0" fontId="13" fillId="21" borderId="0" applyNumberFormat="0" applyBorder="0" applyAlignment="0" applyProtection="0"/>
    <xf numFmtId="0" fontId="13" fillId="27" borderId="0" applyNumberFormat="0" applyBorder="0" applyAlignment="0" applyProtection="0"/>
    <xf numFmtId="0" fontId="13" fillId="16" borderId="0" applyNumberFormat="0" applyBorder="0" applyAlignment="0" applyProtection="0"/>
    <xf numFmtId="0" fontId="13" fillId="22" borderId="0" applyNumberFormat="0" applyBorder="0" applyAlignment="0" applyProtection="0"/>
    <xf numFmtId="0" fontId="13" fillId="28" borderId="0" applyNumberFormat="0" applyBorder="0" applyAlignment="0" applyProtection="0"/>
    <xf numFmtId="0" fontId="12" fillId="0" borderId="0"/>
    <xf numFmtId="0" fontId="11" fillId="0" borderId="0"/>
    <xf numFmtId="0" fontId="11" fillId="40" borderId="10" applyNumberFormat="0" applyFont="0" applyAlignment="0" applyProtection="0"/>
    <xf numFmtId="0" fontId="11" fillId="11" borderId="0" applyNumberFormat="0" applyBorder="0" applyAlignment="0" applyProtection="0"/>
    <xf numFmtId="0" fontId="11" fillId="17" borderId="0" applyNumberFormat="0" applyBorder="0" applyAlignment="0" applyProtection="0"/>
    <xf numFmtId="0" fontId="11" fillId="23" borderId="0" applyNumberFormat="0" applyBorder="0" applyAlignment="0" applyProtection="0"/>
    <xf numFmtId="0" fontId="11" fillId="12" borderId="0" applyNumberFormat="0" applyBorder="0" applyAlignment="0" applyProtection="0"/>
    <xf numFmtId="0" fontId="11" fillId="18" borderId="0" applyNumberFormat="0" applyBorder="0" applyAlignment="0" applyProtection="0"/>
    <xf numFmtId="0" fontId="11" fillId="24" borderId="0" applyNumberFormat="0" applyBorder="0" applyAlignment="0" applyProtection="0"/>
    <xf numFmtId="0" fontId="11" fillId="13" borderId="0" applyNumberFormat="0" applyBorder="0" applyAlignment="0" applyProtection="0"/>
    <xf numFmtId="0" fontId="11" fillId="19" borderId="0" applyNumberFormat="0" applyBorder="0" applyAlignment="0" applyProtection="0"/>
    <xf numFmtId="0" fontId="11" fillId="25" borderId="0" applyNumberFormat="0" applyBorder="0" applyAlignment="0" applyProtection="0"/>
    <xf numFmtId="0" fontId="11" fillId="14" borderId="0" applyNumberFormat="0" applyBorder="0" applyAlignment="0" applyProtection="0"/>
    <xf numFmtId="0" fontId="11" fillId="20" borderId="0" applyNumberFormat="0" applyBorder="0" applyAlignment="0" applyProtection="0"/>
    <xf numFmtId="0" fontId="11" fillId="26" borderId="0" applyNumberFormat="0" applyBorder="0" applyAlignment="0" applyProtection="0"/>
    <xf numFmtId="0" fontId="11" fillId="15" borderId="0" applyNumberFormat="0" applyBorder="0" applyAlignment="0" applyProtection="0"/>
    <xf numFmtId="0" fontId="11" fillId="21" borderId="0" applyNumberFormat="0" applyBorder="0" applyAlignment="0" applyProtection="0"/>
    <xf numFmtId="0" fontId="11" fillId="27" borderId="0" applyNumberFormat="0" applyBorder="0" applyAlignment="0" applyProtection="0"/>
    <xf numFmtId="0" fontId="11" fillId="16" borderId="0" applyNumberFormat="0" applyBorder="0" applyAlignment="0" applyProtection="0"/>
    <xf numFmtId="0" fontId="11" fillId="22" borderId="0" applyNumberFormat="0" applyBorder="0" applyAlignment="0" applyProtection="0"/>
    <xf numFmtId="0" fontId="11" fillId="28" borderId="0" applyNumberFormat="0" applyBorder="0" applyAlignment="0" applyProtection="0"/>
    <xf numFmtId="0" fontId="10" fillId="0" borderId="0"/>
    <xf numFmtId="0" fontId="10" fillId="40" borderId="10" applyNumberFormat="0" applyFont="0" applyAlignment="0" applyProtection="0"/>
    <xf numFmtId="0" fontId="10" fillId="11" borderId="0" applyNumberFormat="0" applyBorder="0" applyAlignment="0" applyProtection="0"/>
    <xf numFmtId="0" fontId="10" fillId="17" borderId="0" applyNumberFormat="0" applyBorder="0" applyAlignment="0" applyProtection="0"/>
    <xf numFmtId="0" fontId="10" fillId="23" borderId="0" applyNumberFormat="0" applyBorder="0" applyAlignment="0" applyProtection="0"/>
    <xf numFmtId="0" fontId="10" fillId="12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13" borderId="0" applyNumberFormat="0" applyBorder="0" applyAlignment="0" applyProtection="0"/>
    <xf numFmtId="0" fontId="10" fillId="19" borderId="0" applyNumberFormat="0" applyBorder="0" applyAlignment="0" applyProtection="0"/>
    <xf numFmtId="0" fontId="10" fillId="25" borderId="0" applyNumberFormat="0" applyBorder="0" applyAlignment="0" applyProtection="0"/>
    <xf numFmtId="0" fontId="10" fillId="14" borderId="0" applyNumberFormat="0" applyBorder="0" applyAlignment="0" applyProtection="0"/>
    <xf numFmtId="0" fontId="10" fillId="20" borderId="0" applyNumberFormat="0" applyBorder="0" applyAlignment="0" applyProtection="0"/>
    <xf numFmtId="0" fontId="10" fillId="26" borderId="0" applyNumberFormat="0" applyBorder="0" applyAlignment="0" applyProtection="0"/>
    <xf numFmtId="0" fontId="10" fillId="15" borderId="0" applyNumberFormat="0" applyBorder="0" applyAlignment="0" applyProtection="0"/>
    <xf numFmtId="0" fontId="10" fillId="21" borderId="0" applyNumberFormat="0" applyBorder="0" applyAlignment="0" applyProtection="0"/>
    <xf numFmtId="0" fontId="10" fillId="27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10" fillId="28" borderId="0" applyNumberFormat="0" applyBorder="0" applyAlignment="0" applyProtection="0"/>
    <xf numFmtId="0" fontId="9" fillId="0" borderId="0"/>
    <xf numFmtId="0" fontId="9" fillId="40" borderId="10" applyNumberFormat="0" applyFont="0" applyAlignment="0" applyProtection="0"/>
    <xf numFmtId="0" fontId="9" fillId="11" borderId="0" applyNumberFormat="0" applyBorder="0" applyAlignment="0" applyProtection="0"/>
    <xf numFmtId="0" fontId="9" fillId="17" borderId="0" applyNumberFormat="0" applyBorder="0" applyAlignment="0" applyProtection="0"/>
    <xf numFmtId="0" fontId="9" fillId="23" borderId="0" applyNumberFormat="0" applyBorder="0" applyAlignment="0" applyProtection="0"/>
    <xf numFmtId="0" fontId="9" fillId="12" borderId="0" applyNumberFormat="0" applyBorder="0" applyAlignment="0" applyProtection="0"/>
    <xf numFmtId="0" fontId="9" fillId="18" borderId="0" applyNumberFormat="0" applyBorder="0" applyAlignment="0" applyProtection="0"/>
    <xf numFmtId="0" fontId="9" fillId="24" borderId="0" applyNumberFormat="0" applyBorder="0" applyAlignment="0" applyProtection="0"/>
    <xf numFmtId="0" fontId="9" fillId="13" borderId="0" applyNumberFormat="0" applyBorder="0" applyAlignment="0" applyProtection="0"/>
    <xf numFmtId="0" fontId="9" fillId="19" borderId="0" applyNumberFormat="0" applyBorder="0" applyAlignment="0" applyProtection="0"/>
    <xf numFmtId="0" fontId="9" fillId="25" borderId="0" applyNumberFormat="0" applyBorder="0" applyAlignment="0" applyProtection="0"/>
    <xf numFmtId="0" fontId="9" fillId="14" borderId="0" applyNumberFormat="0" applyBorder="0" applyAlignment="0" applyProtection="0"/>
    <xf numFmtId="0" fontId="9" fillId="20" borderId="0" applyNumberFormat="0" applyBorder="0" applyAlignment="0" applyProtection="0"/>
    <xf numFmtId="0" fontId="9" fillId="26" borderId="0" applyNumberFormat="0" applyBorder="0" applyAlignment="0" applyProtection="0"/>
    <xf numFmtId="0" fontId="9" fillId="15" borderId="0" applyNumberFormat="0" applyBorder="0" applyAlignment="0" applyProtection="0"/>
    <xf numFmtId="0" fontId="9" fillId="21" borderId="0" applyNumberFormat="0" applyBorder="0" applyAlignment="0" applyProtection="0"/>
    <xf numFmtId="0" fontId="9" fillId="27" borderId="0" applyNumberFormat="0" applyBorder="0" applyAlignment="0" applyProtection="0"/>
    <xf numFmtId="0" fontId="9" fillId="16" borderId="0" applyNumberFormat="0" applyBorder="0" applyAlignment="0" applyProtection="0"/>
    <xf numFmtId="0" fontId="9" fillId="22" borderId="0" applyNumberFormat="0" applyBorder="0" applyAlignment="0" applyProtection="0"/>
    <xf numFmtId="0" fontId="9" fillId="28" borderId="0" applyNumberFormat="0" applyBorder="0" applyAlignment="0" applyProtection="0"/>
    <xf numFmtId="0" fontId="8" fillId="0" borderId="0"/>
    <xf numFmtId="0" fontId="8" fillId="40" borderId="10" applyNumberFormat="0" applyFont="0" applyAlignment="0" applyProtection="0"/>
    <xf numFmtId="0" fontId="8" fillId="11" borderId="0" applyNumberFormat="0" applyBorder="0" applyAlignment="0" applyProtection="0"/>
    <xf numFmtId="0" fontId="8" fillId="17" borderId="0" applyNumberFormat="0" applyBorder="0" applyAlignment="0" applyProtection="0"/>
    <xf numFmtId="0" fontId="8" fillId="23" borderId="0" applyNumberFormat="0" applyBorder="0" applyAlignment="0" applyProtection="0"/>
    <xf numFmtId="0" fontId="8" fillId="12" borderId="0" applyNumberFormat="0" applyBorder="0" applyAlignment="0" applyProtection="0"/>
    <xf numFmtId="0" fontId="8" fillId="18" borderId="0" applyNumberFormat="0" applyBorder="0" applyAlignment="0" applyProtection="0"/>
    <xf numFmtId="0" fontId="8" fillId="24" borderId="0" applyNumberFormat="0" applyBorder="0" applyAlignment="0" applyProtection="0"/>
    <xf numFmtId="0" fontId="8" fillId="13" borderId="0" applyNumberFormat="0" applyBorder="0" applyAlignment="0" applyProtection="0"/>
    <xf numFmtId="0" fontId="8" fillId="19" borderId="0" applyNumberFormat="0" applyBorder="0" applyAlignment="0" applyProtection="0"/>
    <xf numFmtId="0" fontId="8" fillId="25" borderId="0" applyNumberFormat="0" applyBorder="0" applyAlignment="0" applyProtection="0"/>
    <xf numFmtId="0" fontId="8" fillId="14" borderId="0" applyNumberFormat="0" applyBorder="0" applyAlignment="0" applyProtection="0"/>
    <xf numFmtId="0" fontId="8" fillId="20" borderId="0" applyNumberFormat="0" applyBorder="0" applyAlignment="0" applyProtection="0"/>
    <xf numFmtId="0" fontId="8" fillId="26" borderId="0" applyNumberFormat="0" applyBorder="0" applyAlignment="0" applyProtection="0"/>
    <xf numFmtId="0" fontId="8" fillId="15" borderId="0" applyNumberFormat="0" applyBorder="0" applyAlignment="0" applyProtection="0"/>
    <xf numFmtId="0" fontId="8" fillId="21" borderId="0" applyNumberFormat="0" applyBorder="0" applyAlignment="0" applyProtection="0"/>
    <xf numFmtId="0" fontId="8" fillId="27" borderId="0" applyNumberFormat="0" applyBorder="0" applyAlignment="0" applyProtection="0"/>
    <xf numFmtId="0" fontId="8" fillId="16" borderId="0" applyNumberFormat="0" applyBorder="0" applyAlignment="0" applyProtection="0"/>
    <xf numFmtId="0" fontId="8" fillId="22" borderId="0" applyNumberFormat="0" applyBorder="0" applyAlignment="0" applyProtection="0"/>
    <xf numFmtId="0" fontId="8" fillId="28" borderId="0" applyNumberFormat="0" applyBorder="0" applyAlignment="0" applyProtection="0"/>
    <xf numFmtId="0" fontId="7" fillId="0" borderId="0"/>
    <xf numFmtId="0" fontId="7" fillId="40" borderId="10" applyNumberFormat="0" applyFont="0" applyAlignment="0" applyProtection="0"/>
    <xf numFmtId="0" fontId="7" fillId="11" borderId="0" applyNumberFormat="0" applyBorder="0" applyAlignment="0" applyProtection="0"/>
    <xf numFmtId="0" fontId="7" fillId="17" borderId="0" applyNumberFormat="0" applyBorder="0" applyAlignment="0" applyProtection="0"/>
    <xf numFmtId="0" fontId="7" fillId="23" borderId="0" applyNumberFormat="0" applyBorder="0" applyAlignment="0" applyProtection="0"/>
    <xf numFmtId="0" fontId="7" fillId="12" borderId="0" applyNumberFormat="0" applyBorder="0" applyAlignment="0" applyProtection="0"/>
    <xf numFmtId="0" fontId="7" fillId="18" borderId="0" applyNumberFormat="0" applyBorder="0" applyAlignment="0" applyProtection="0"/>
    <xf numFmtId="0" fontId="7" fillId="24" borderId="0" applyNumberFormat="0" applyBorder="0" applyAlignment="0" applyProtection="0"/>
    <xf numFmtId="0" fontId="7" fillId="13" borderId="0" applyNumberFormat="0" applyBorder="0" applyAlignment="0" applyProtection="0"/>
    <xf numFmtId="0" fontId="7" fillId="19" borderId="0" applyNumberFormat="0" applyBorder="0" applyAlignment="0" applyProtection="0"/>
    <xf numFmtId="0" fontId="7" fillId="25" borderId="0" applyNumberFormat="0" applyBorder="0" applyAlignment="0" applyProtection="0"/>
    <xf numFmtId="0" fontId="7" fillId="14" borderId="0" applyNumberFormat="0" applyBorder="0" applyAlignment="0" applyProtection="0"/>
    <xf numFmtId="0" fontId="7" fillId="20" borderId="0" applyNumberFormat="0" applyBorder="0" applyAlignment="0" applyProtection="0"/>
    <xf numFmtId="0" fontId="7" fillId="26" borderId="0" applyNumberFormat="0" applyBorder="0" applyAlignment="0" applyProtection="0"/>
    <xf numFmtId="0" fontId="7" fillId="15" borderId="0" applyNumberFormat="0" applyBorder="0" applyAlignment="0" applyProtection="0"/>
    <xf numFmtId="0" fontId="7" fillId="21" borderId="0" applyNumberFormat="0" applyBorder="0" applyAlignment="0" applyProtection="0"/>
    <xf numFmtId="0" fontId="7" fillId="27" borderId="0" applyNumberFormat="0" applyBorder="0" applyAlignment="0" applyProtection="0"/>
    <xf numFmtId="0" fontId="7" fillId="16" borderId="0" applyNumberFormat="0" applyBorder="0" applyAlignment="0" applyProtection="0"/>
    <xf numFmtId="0" fontId="7" fillId="22" borderId="0" applyNumberFormat="0" applyBorder="0" applyAlignment="0" applyProtection="0"/>
    <xf numFmtId="0" fontId="7" fillId="28" borderId="0" applyNumberFormat="0" applyBorder="0" applyAlignment="0" applyProtection="0"/>
    <xf numFmtId="0" fontId="6" fillId="0" borderId="0"/>
    <xf numFmtId="0" fontId="6" fillId="40" borderId="10" applyNumberFormat="0" applyFont="0" applyAlignment="0" applyProtection="0"/>
    <xf numFmtId="0" fontId="6" fillId="11" borderId="0" applyNumberFormat="0" applyBorder="0" applyAlignment="0" applyProtection="0"/>
    <xf numFmtId="0" fontId="6" fillId="17" borderId="0" applyNumberFormat="0" applyBorder="0" applyAlignment="0" applyProtection="0"/>
    <xf numFmtId="0" fontId="6" fillId="23" borderId="0" applyNumberFormat="0" applyBorder="0" applyAlignment="0" applyProtection="0"/>
    <xf numFmtId="0" fontId="6" fillId="12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13" borderId="0" applyNumberFormat="0" applyBorder="0" applyAlignment="0" applyProtection="0"/>
    <xf numFmtId="0" fontId="6" fillId="19" borderId="0" applyNumberFormat="0" applyBorder="0" applyAlignment="0" applyProtection="0"/>
    <xf numFmtId="0" fontId="6" fillId="25" borderId="0" applyNumberFormat="0" applyBorder="0" applyAlignment="0" applyProtection="0"/>
    <xf numFmtId="0" fontId="6" fillId="14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15" borderId="0" applyNumberFormat="0" applyBorder="0" applyAlignment="0" applyProtection="0"/>
    <xf numFmtId="0" fontId="6" fillId="21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6" fillId="28" borderId="0" applyNumberFormat="0" applyBorder="0" applyAlignment="0" applyProtection="0"/>
    <xf numFmtId="0" fontId="5" fillId="0" borderId="0"/>
    <xf numFmtId="0" fontId="5" fillId="40" borderId="10" applyNumberFormat="0" applyFont="0" applyAlignment="0" applyProtection="0"/>
    <xf numFmtId="0" fontId="5" fillId="11" borderId="0" applyNumberFormat="0" applyBorder="0" applyAlignment="0" applyProtection="0"/>
    <xf numFmtId="0" fontId="5" fillId="17" borderId="0" applyNumberFormat="0" applyBorder="0" applyAlignment="0" applyProtection="0"/>
    <xf numFmtId="0" fontId="5" fillId="23" borderId="0" applyNumberFormat="0" applyBorder="0" applyAlignment="0" applyProtection="0"/>
    <xf numFmtId="0" fontId="5" fillId="12" borderId="0" applyNumberFormat="0" applyBorder="0" applyAlignment="0" applyProtection="0"/>
    <xf numFmtId="0" fontId="5" fillId="18" borderId="0" applyNumberFormat="0" applyBorder="0" applyAlignment="0" applyProtection="0"/>
    <xf numFmtId="0" fontId="5" fillId="24" borderId="0" applyNumberFormat="0" applyBorder="0" applyAlignment="0" applyProtection="0"/>
    <xf numFmtId="0" fontId="5" fillId="13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14" borderId="0" applyNumberFormat="0" applyBorder="0" applyAlignment="0" applyProtection="0"/>
    <xf numFmtId="0" fontId="5" fillId="20" borderId="0" applyNumberFormat="0" applyBorder="0" applyAlignment="0" applyProtection="0"/>
    <xf numFmtId="0" fontId="5" fillId="26" borderId="0" applyNumberFormat="0" applyBorder="0" applyAlignment="0" applyProtection="0"/>
    <xf numFmtId="0" fontId="5" fillId="15" borderId="0" applyNumberFormat="0" applyBorder="0" applyAlignment="0" applyProtection="0"/>
    <xf numFmtId="0" fontId="5" fillId="21" borderId="0" applyNumberFormat="0" applyBorder="0" applyAlignment="0" applyProtection="0"/>
    <xf numFmtId="0" fontId="5" fillId="27" borderId="0" applyNumberFormat="0" applyBorder="0" applyAlignment="0" applyProtection="0"/>
    <xf numFmtId="0" fontId="5" fillId="16" borderId="0" applyNumberFormat="0" applyBorder="0" applyAlignment="0" applyProtection="0"/>
    <xf numFmtId="0" fontId="5" fillId="22" borderId="0" applyNumberFormat="0" applyBorder="0" applyAlignment="0" applyProtection="0"/>
    <xf numFmtId="0" fontId="5" fillId="28" borderId="0" applyNumberFormat="0" applyBorder="0" applyAlignment="0" applyProtection="0"/>
    <xf numFmtId="0" fontId="4" fillId="0" borderId="0"/>
    <xf numFmtId="0" fontId="4" fillId="40" borderId="10" applyNumberFormat="0" applyFont="0" applyAlignment="0" applyProtection="0"/>
    <xf numFmtId="0" fontId="4" fillId="11" borderId="0" applyNumberFormat="0" applyBorder="0" applyAlignment="0" applyProtection="0"/>
    <xf numFmtId="0" fontId="4" fillId="17" borderId="0" applyNumberFormat="0" applyBorder="0" applyAlignment="0" applyProtection="0"/>
    <xf numFmtId="0" fontId="4" fillId="23" borderId="0" applyNumberFormat="0" applyBorder="0" applyAlignment="0" applyProtection="0"/>
    <xf numFmtId="0" fontId="4" fillId="12" borderId="0" applyNumberFormat="0" applyBorder="0" applyAlignment="0" applyProtection="0"/>
    <xf numFmtId="0" fontId="4" fillId="18" borderId="0" applyNumberFormat="0" applyBorder="0" applyAlignment="0" applyProtection="0"/>
    <xf numFmtId="0" fontId="4" fillId="24" borderId="0" applyNumberFormat="0" applyBorder="0" applyAlignment="0" applyProtection="0"/>
    <xf numFmtId="0" fontId="4" fillId="13" borderId="0" applyNumberFormat="0" applyBorder="0" applyAlignment="0" applyProtection="0"/>
    <xf numFmtId="0" fontId="4" fillId="19" borderId="0" applyNumberFormat="0" applyBorder="0" applyAlignment="0" applyProtection="0"/>
    <xf numFmtId="0" fontId="4" fillId="25" borderId="0" applyNumberFormat="0" applyBorder="0" applyAlignment="0" applyProtection="0"/>
    <xf numFmtId="0" fontId="4" fillId="14" borderId="0" applyNumberFormat="0" applyBorder="0" applyAlignment="0" applyProtection="0"/>
    <xf numFmtId="0" fontId="4" fillId="20" borderId="0" applyNumberFormat="0" applyBorder="0" applyAlignment="0" applyProtection="0"/>
    <xf numFmtId="0" fontId="4" fillId="26" borderId="0" applyNumberFormat="0" applyBorder="0" applyAlignment="0" applyProtection="0"/>
    <xf numFmtId="0" fontId="4" fillId="15" borderId="0" applyNumberFormat="0" applyBorder="0" applyAlignment="0" applyProtection="0"/>
    <xf numFmtId="0" fontId="4" fillId="21" borderId="0" applyNumberFormat="0" applyBorder="0" applyAlignment="0" applyProtection="0"/>
    <xf numFmtId="0" fontId="4" fillId="27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4" fillId="28" borderId="0" applyNumberFormat="0" applyBorder="0" applyAlignment="0" applyProtection="0"/>
    <xf numFmtId="0" fontId="3" fillId="0" borderId="0"/>
    <xf numFmtId="0" fontId="3" fillId="40" borderId="10" applyNumberFormat="0" applyFont="0" applyAlignment="0" applyProtection="0"/>
    <xf numFmtId="0" fontId="3" fillId="11" borderId="0" applyNumberFormat="0" applyBorder="0" applyAlignment="0" applyProtection="0"/>
    <xf numFmtId="0" fontId="3" fillId="17" borderId="0" applyNumberFormat="0" applyBorder="0" applyAlignment="0" applyProtection="0"/>
    <xf numFmtId="0" fontId="3" fillId="23" borderId="0" applyNumberFormat="0" applyBorder="0" applyAlignment="0" applyProtection="0"/>
    <xf numFmtId="0" fontId="3" fillId="12" borderId="0" applyNumberFormat="0" applyBorder="0" applyAlignment="0" applyProtection="0"/>
    <xf numFmtId="0" fontId="3" fillId="18" borderId="0" applyNumberFormat="0" applyBorder="0" applyAlignment="0" applyProtection="0"/>
    <xf numFmtId="0" fontId="3" fillId="24" borderId="0" applyNumberFormat="0" applyBorder="0" applyAlignment="0" applyProtection="0"/>
    <xf numFmtId="0" fontId="3" fillId="13" borderId="0" applyNumberFormat="0" applyBorder="0" applyAlignment="0" applyProtection="0"/>
    <xf numFmtId="0" fontId="3" fillId="19" borderId="0" applyNumberFormat="0" applyBorder="0" applyAlignment="0" applyProtection="0"/>
    <xf numFmtId="0" fontId="3" fillId="25" borderId="0" applyNumberFormat="0" applyBorder="0" applyAlignment="0" applyProtection="0"/>
    <xf numFmtId="0" fontId="3" fillId="14" borderId="0" applyNumberFormat="0" applyBorder="0" applyAlignment="0" applyProtection="0"/>
    <xf numFmtId="0" fontId="3" fillId="20" borderId="0" applyNumberFormat="0" applyBorder="0" applyAlignment="0" applyProtection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21" borderId="0" applyNumberFormat="0" applyBorder="0" applyAlignment="0" applyProtection="0"/>
    <xf numFmtId="0" fontId="3" fillId="27" borderId="0" applyNumberFormat="0" applyBorder="0" applyAlignment="0" applyProtection="0"/>
    <xf numFmtId="0" fontId="3" fillId="16" borderId="0" applyNumberFormat="0" applyBorder="0" applyAlignment="0" applyProtection="0"/>
    <xf numFmtId="0" fontId="3" fillId="22" borderId="0" applyNumberFormat="0" applyBorder="0" applyAlignment="0" applyProtection="0"/>
    <xf numFmtId="0" fontId="3" fillId="28" borderId="0" applyNumberFormat="0" applyBorder="0" applyAlignment="0" applyProtection="0"/>
    <xf numFmtId="0" fontId="2" fillId="0" borderId="0"/>
    <xf numFmtId="0" fontId="2" fillId="40" borderId="10" applyNumberFormat="0" applyFont="0" applyAlignment="0" applyProtection="0"/>
    <xf numFmtId="0" fontId="2" fillId="11" borderId="0" applyNumberFormat="0" applyBorder="0" applyAlignment="0" applyProtection="0"/>
    <xf numFmtId="0" fontId="2" fillId="17" borderId="0" applyNumberFormat="0" applyBorder="0" applyAlignment="0" applyProtection="0"/>
    <xf numFmtId="0" fontId="2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18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9" borderId="0" applyNumberFormat="0" applyBorder="0" applyAlignment="0" applyProtection="0"/>
    <xf numFmtId="0" fontId="2" fillId="25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26" borderId="0" applyNumberFormat="0" applyBorder="0" applyAlignment="0" applyProtection="0"/>
    <xf numFmtId="0" fontId="2" fillId="15" borderId="0" applyNumberFormat="0" applyBorder="0" applyAlignment="0" applyProtection="0"/>
    <xf numFmtId="0" fontId="2" fillId="21" borderId="0" applyNumberFormat="0" applyBorder="0" applyAlignment="0" applyProtection="0"/>
    <xf numFmtId="0" fontId="2" fillId="27" borderId="0" applyNumberFormat="0" applyBorder="0" applyAlignment="0" applyProtection="0"/>
    <xf numFmtId="0" fontId="2" fillId="16" borderId="0" applyNumberFormat="0" applyBorder="0" applyAlignment="0" applyProtection="0"/>
    <xf numFmtId="0" fontId="2" fillId="22" borderId="0" applyNumberFormat="0" applyBorder="0" applyAlignment="0" applyProtection="0"/>
    <xf numFmtId="0" fontId="2" fillId="28" borderId="0" applyNumberFormat="0" applyBorder="0" applyAlignment="0" applyProtection="0"/>
    <xf numFmtId="0" fontId="1" fillId="0" borderId="0"/>
    <xf numFmtId="0" fontId="1" fillId="40" borderId="10" applyNumberFormat="0" applyFont="0" applyAlignment="0" applyProtection="0"/>
    <xf numFmtId="0" fontId="1" fillId="11" borderId="0" applyNumberFormat="0" applyBorder="0" applyAlignment="0" applyProtection="0"/>
    <xf numFmtId="0" fontId="1" fillId="17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18" borderId="0" applyNumberFormat="0" applyBorder="0" applyAlignment="0" applyProtection="0"/>
    <xf numFmtId="0" fontId="1" fillId="24" borderId="0" applyNumberFormat="0" applyBorder="0" applyAlignment="0" applyProtection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25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21" borderId="0" applyNumberFormat="0" applyBorder="0" applyAlignment="0" applyProtection="0"/>
    <xf numFmtId="0" fontId="1" fillId="27" borderId="0" applyNumberFormat="0" applyBorder="0" applyAlignment="0" applyProtection="0"/>
    <xf numFmtId="0" fontId="1" fillId="16" borderId="0" applyNumberFormat="0" applyBorder="0" applyAlignment="0" applyProtection="0"/>
    <xf numFmtId="0" fontId="1" fillId="22" borderId="0" applyNumberFormat="0" applyBorder="0" applyAlignment="0" applyProtection="0"/>
    <xf numFmtId="0" fontId="1" fillId="28" borderId="0" applyNumberFormat="0" applyBorder="0" applyAlignment="0" applyProtection="0"/>
  </cellStyleXfs>
  <cellXfs count="105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0" fontId="17" fillId="0" borderId="0" xfId="0" applyFont="1"/>
    <xf numFmtId="4" fontId="17" fillId="0" borderId="0" xfId="0" applyNumberFormat="1" applyFont="1" applyAlignment="1">
      <alignment horizontal="right"/>
    </xf>
    <xf numFmtId="0" fontId="18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1" fillId="0" borderId="0" xfId="0" applyFont="1"/>
    <xf numFmtId="0" fontId="24" fillId="0" borderId="0" xfId="0" applyFont="1"/>
    <xf numFmtId="164" fontId="17" fillId="0" borderId="0" xfId="0" applyNumberFormat="1" applyFont="1" applyAlignment="1">
      <alignment horizontal="left"/>
    </xf>
    <xf numFmtId="165" fontId="17" fillId="0" borderId="0" xfId="49" applyFont="1" applyAlignment="1">
      <alignment horizontal="center"/>
    </xf>
    <xf numFmtId="0" fontId="19" fillId="0" borderId="0" xfId="0" applyFont="1"/>
    <xf numFmtId="164" fontId="19" fillId="0" borderId="0" xfId="0" applyNumberFormat="1" applyFont="1" applyAlignment="1">
      <alignment horizontal="left"/>
    </xf>
    <xf numFmtId="4" fontId="19" fillId="0" borderId="1" xfId="49" applyNumberFormat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4" fontId="17" fillId="0" borderId="0" xfId="49" applyNumberFormat="1" applyFont="1" applyAlignment="1">
      <alignment horizontal="right"/>
    </xf>
    <xf numFmtId="164" fontId="26" fillId="0" borderId="0" xfId="0" applyNumberFormat="1" applyFont="1" applyAlignment="1">
      <alignment horizontal="left"/>
    </xf>
    <xf numFmtId="0" fontId="26" fillId="0" borderId="0" xfId="0" applyFont="1"/>
    <xf numFmtId="4" fontId="26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  <xf numFmtId="164" fontId="27" fillId="0" borderId="0" xfId="0" applyNumberFormat="1" applyFont="1" applyAlignment="1">
      <alignment horizontal="left"/>
    </xf>
    <xf numFmtId="4" fontId="27" fillId="0" borderId="0" xfId="49" applyNumberFormat="1" applyFont="1" applyAlignment="1">
      <alignment horizontal="right"/>
    </xf>
    <xf numFmtId="164" fontId="0" fillId="0" borderId="0" xfId="0" applyNumberFormat="1" applyAlignment="1">
      <alignment horizontal="left"/>
    </xf>
    <xf numFmtId="4" fontId="15" fillId="0" borderId="1" xfId="49" applyNumberFormat="1" applyFont="1" applyBorder="1" applyAlignment="1">
      <alignment horizontal="right"/>
    </xf>
    <xf numFmtId="166" fontId="17" fillId="0" borderId="0" xfId="0" applyNumberFormat="1" applyFont="1"/>
    <xf numFmtId="4" fontId="15" fillId="0" borderId="0" xfId="49" applyNumberFormat="1" applyFont="1" applyAlignment="1">
      <alignment horizontal="right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164" fontId="17" fillId="0" borderId="2" xfId="0" applyNumberFormat="1" applyFont="1" applyBorder="1" applyAlignment="1">
      <alignment horizontal="left"/>
    </xf>
    <xf numFmtId="164" fontId="17" fillId="0" borderId="3" xfId="0" applyNumberFormat="1" applyFont="1" applyBorder="1" applyAlignment="1">
      <alignment horizontal="center"/>
    </xf>
    <xf numFmtId="4" fontId="23" fillId="0" borderId="3" xfId="49" applyNumberFormat="1" applyFont="1" applyBorder="1" applyAlignment="1">
      <alignment horizontal="right"/>
    </xf>
    <xf numFmtId="0" fontId="28" fillId="0" borderId="0" xfId="0" applyFont="1"/>
    <xf numFmtId="0" fontId="29" fillId="0" borderId="0" xfId="0" applyFont="1"/>
    <xf numFmtId="0" fontId="27" fillId="0" borderId="0" xfId="0" applyFont="1"/>
    <xf numFmtId="0" fontId="18" fillId="0" borderId="0" xfId="0" applyFont="1"/>
    <xf numFmtId="4" fontId="15" fillId="0" borderId="1" xfId="0" applyNumberFormat="1" applyFont="1" applyBorder="1" applyAlignment="1">
      <alignment horizontal="right"/>
    </xf>
    <xf numFmtId="4" fontId="32" fillId="0" borderId="0" xfId="0" applyNumberFormat="1" applyFont="1" applyAlignment="1">
      <alignment horizontal="right"/>
    </xf>
    <xf numFmtId="164" fontId="17" fillId="0" borderId="0" xfId="0" applyNumberFormat="1" applyFont="1" applyAlignment="1">
      <alignment horizontal="center"/>
    </xf>
    <xf numFmtId="4" fontId="23" fillId="0" borderId="0" xfId="49" applyNumberFormat="1" applyFont="1" applyAlignment="1">
      <alignment horizontal="right"/>
    </xf>
    <xf numFmtId="9" fontId="0" fillId="0" borderId="1" xfId="59" applyFont="1" applyBorder="1" applyAlignment="1">
      <alignment horizontal="center"/>
    </xf>
    <xf numFmtId="9" fontId="0" fillId="0" borderId="0" xfId="59" applyFont="1" applyAlignment="1">
      <alignment horizontal="center"/>
    </xf>
    <xf numFmtId="4" fontId="17" fillId="0" borderId="1" xfId="49" applyNumberFormat="1" applyFont="1" applyBorder="1" applyAlignment="1">
      <alignment horizontal="right"/>
    </xf>
    <xf numFmtId="4" fontId="17" fillId="0" borderId="1" xfId="0" applyNumberFormat="1" applyFont="1" applyBorder="1" applyAlignment="1">
      <alignment horizontal="right"/>
    </xf>
    <xf numFmtId="9" fontId="0" fillId="0" borderId="0" xfId="59" applyFont="1"/>
    <xf numFmtId="0" fontId="33" fillId="0" borderId="0" xfId="0" applyFont="1" applyAlignment="1">
      <alignment horizontal="center"/>
    </xf>
    <xf numFmtId="0" fontId="34" fillId="0" borderId="0" xfId="0" applyFont="1"/>
    <xf numFmtId="0" fontId="35" fillId="0" borderId="0" xfId="0" applyFont="1"/>
    <xf numFmtId="0" fontId="32" fillId="0" borderId="0" xfId="0" applyFont="1"/>
    <xf numFmtId="10" fontId="31" fillId="0" borderId="0" xfId="49" applyNumberFormat="1" applyFont="1" applyAlignment="1">
      <alignment horizontal="right"/>
    </xf>
    <xf numFmtId="10" fontId="32" fillId="0" borderId="0" xfId="0" applyNumberFormat="1" applyFont="1" applyAlignment="1">
      <alignment horizontal="right"/>
    </xf>
    <xf numFmtId="10" fontId="31" fillId="0" borderId="0" xfId="0" applyNumberFormat="1" applyFont="1" applyAlignment="1">
      <alignment horizontal="right"/>
    </xf>
    <xf numFmtId="10" fontId="36" fillId="0" borderId="0" xfId="0" applyNumberFormat="1" applyFont="1" applyAlignment="1">
      <alignment horizontal="right"/>
    </xf>
    <xf numFmtId="4" fontId="36" fillId="0" borderId="0" xfId="0" applyNumberFormat="1" applyFont="1" applyAlignment="1">
      <alignment horizontal="right"/>
    </xf>
    <xf numFmtId="0" fontId="36" fillId="0" borderId="0" xfId="0" applyFont="1" applyAlignment="1">
      <alignment horizontal="right"/>
    </xf>
    <xf numFmtId="0" fontId="36" fillId="0" borderId="0" xfId="0" applyFont="1"/>
    <xf numFmtId="4" fontId="32" fillId="0" borderId="1" xfId="0" applyNumberFormat="1" applyFont="1" applyBorder="1" applyAlignment="1">
      <alignment horizontal="right"/>
    </xf>
    <xf numFmtId="4" fontId="32" fillId="0" borderId="4" xfId="0" applyNumberFormat="1" applyFont="1" applyBorder="1" applyAlignment="1">
      <alignment horizontal="right"/>
    </xf>
    <xf numFmtId="0" fontId="28" fillId="0" borderId="0" xfId="0" applyFont="1" applyAlignment="1">
      <alignment horizontal="right"/>
    </xf>
    <xf numFmtId="9" fontId="0" fillId="0" borderId="0" xfId="0" applyNumberFormat="1" applyAlignment="1">
      <alignment horizontal="right"/>
    </xf>
    <xf numFmtId="9" fontId="32" fillId="0" borderId="0" xfId="0" applyNumberFormat="1" applyFont="1" applyAlignment="1">
      <alignment horizontal="right"/>
    </xf>
    <xf numFmtId="4" fontId="19" fillId="0" borderId="1" xfId="49" applyNumberFormat="1" applyFill="1" applyBorder="1" applyAlignment="1">
      <alignment horizontal="right"/>
    </xf>
    <xf numFmtId="4" fontId="15" fillId="0" borderId="1" xfId="49" applyNumberFormat="1" applyFont="1" applyFill="1" applyBorder="1" applyAlignment="1">
      <alignment horizontal="right"/>
    </xf>
    <xf numFmtId="0" fontId="59" fillId="0" borderId="0" xfId="0" applyFont="1"/>
    <xf numFmtId="4" fontId="59" fillId="0" borderId="0" xfId="0" applyNumberFormat="1" applyFont="1"/>
    <xf numFmtId="164" fontId="15" fillId="0" borderId="0" xfId="0" applyNumberFormat="1" applyFont="1" applyAlignment="1">
      <alignment horizontal="left"/>
    </xf>
    <xf numFmtId="167" fontId="30" fillId="0" borderId="0" xfId="0" applyNumberFormat="1" applyFont="1" applyAlignment="1">
      <alignment horizontal="right"/>
    </xf>
    <xf numFmtId="0" fontId="15" fillId="0" borderId="0" xfId="0" applyFont="1"/>
    <xf numFmtId="4" fontId="17" fillId="0" borderId="0" xfId="49" applyNumberFormat="1" applyFont="1" applyFill="1" applyAlignment="1">
      <alignment horizontal="right"/>
    </xf>
    <xf numFmtId="4" fontId="27" fillId="0" borderId="0" xfId="49" applyNumberFormat="1" applyFont="1" applyFill="1" applyAlignment="1">
      <alignment horizontal="right"/>
    </xf>
    <xf numFmtId="4" fontId="17" fillId="0" borderId="0" xfId="49" applyNumberFormat="1" applyFont="1" applyBorder="1" applyAlignment="1">
      <alignment horizontal="right"/>
    </xf>
    <xf numFmtId="4" fontId="27" fillId="0" borderId="0" xfId="49" applyNumberFormat="1" applyFont="1" applyBorder="1" applyAlignment="1">
      <alignment horizontal="right"/>
    </xf>
    <xf numFmtId="4" fontId="15" fillId="0" borderId="0" xfId="49" applyNumberFormat="1" applyFont="1" applyBorder="1" applyAlignment="1">
      <alignment horizontal="right"/>
    </xf>
    <xf numFmtId="4" fontId="15" fillId="0" borderId="4" xfId="49" applyNumberFormat="1" applyFont="1" applyBorder="1" applyAlignment="1">
      <alignment horizontal="right"/>
    </xf>
    <xf numFmtId="0" fontId="25" fillId="9" borderId="0" xfId="0" applyFont="1" applyFill="1" applyAlignment="1">
      <alignment horizontal="center" vertical="center"/>
    </xf>
    <xf numFmtId="0" fontId="25" fillId="9" borderId="0" xfId="0" applyFont="1" applyFill="1" applyAlignment="1">
      <alignment horizontal="center" vertical="center" wrapText="1"/>
    </xf>
    <xf numFmtId="49" fontId="25" fillId="9" borderId="0" xfId="0" applyNumberFormat="1" applyFont="1" applyFill="1" applyAlignment="1">
      <alignment horizontal="center" vertical="center"/>
    </xf>
    <xf numFmtId="0" fontId="25" fillId="10" borderId="0" xfId="0" applyFont="1" applyFill="1" applyAlignment="1">
      <alignment horizontal="center" vertical="center" wrapText="1"/>
    </xf>
    <xf numFmtId="49" fontId="25" fillId="10" borderId="0" xfId="0" applyNumberFormat="1" applyFont="1" applyFill="1" applyAlignment="1">
      <alignment horizontal="center" vertical="center" wrapText="1"/>
    </xf>
    <xf numFmtId="4" fontId="0" fillId="0" borderId="0" xfId="59" applyNumberFormat="1" applyFont="1"/>
    <xf numFmtId="17" fontId="25" fillId="10" borderId="0" xfId="0" applyNumberFormat="1" applyFont="1" applyFill="1" applyAlignment="1">
      <alignment horizontal="center" vertical="center" wrapText="1"/>
    </xf>
    <xf numFmtId="4" fontId="19" fillId="0" borderId="4" xfId="49" applyNumberFormat="1" applyBorder="1" applyAlignment="1">
      <alignment horizontal="right"/>
    </xf>
    <xf numFmtId="9" fontId="0" fillId="0" borderId="0" xfId="59" applyFont="1" applyBorder="1" applyAlignment="1">
      <alignment horizontal="center"/>
    </xf>
    <xf numFmtId="4" fontId="17" fillId="0" borderId="16" xfId="49" applyNumberFormat="1" applyFont="1" applyBorder="1" applyAlignment="1">
      <alignment horizontal="right"/>
    </xf>
    <xf numFmtId="4" fontId="17" fillId="0" borderId="17" xfId="49" applyNumberFormat="1" applyFont="1" applyBorder="1" applyAlignment="1">
      <alignment horizontal="right"/>
    </xf>
    <xf numFmtId="4" fontId="19" fillId="0" borderId="17" xfId="49" applyNumberFormat="1" applyBorder="1" applyAlignment="1">
      <alignment horizontal="right"/>
    </xf>
    <xf numFmtId="4" fontId="15" fillId="0" borderId="6" xfId="49" applyNumberFormat="1" applyFont="1" applyBorder="1" applyAlignment="1">
      <alignment horizontal="right"/>
    </xf>
    <xf numFmtId="4" fontId="17" fillId="0" borderId="5" xfId="49" applyNumberFormat="1" applyFont="1" applyBorder="1" applyAlignment="1">
      <alignment horizontal="right"/>
    </xf>
    <xf numFmtId="3" fontId="0" fillId="0" borderId="0" xfId="59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4" fontId="62" fillId="0" borderId="0" xfId="0" applyNumberFormat="1" applyFont="1"/>
    <xf numFmtId="4" fontId="23" fillId="0" borderId="0" xfId="49" applyNumberFormat="1" applyFont="1" applyBorder="1" applyAlignment="1">
      <alignment horizontal="right"/>
    </xf>
    <xf numFmtId="1" fontId="0" fillId="0" borderId="0" xfId="59" applyNumberFormat="1" applyFont="1" applyBorder="1" applyAlignment="1">
      <alignment horizontal="center"/>
    </xf>
    <xf numFmtId="167" fontId="63" fillId="0" borderId="0" xfId="0" applyNumberFormat="1" applyFont="1" applyAlignment="1">
      <alignment horizontal="right"/>
    </xf>
    <xf numFmtId="4" fontId="64" fillId="0" borderId="0" xfId="59" applyNumberFormat="1" applyFont="1"/>
    <xf numFmtId="4" fontId="64" fillId="0" borderId="0" xfId="0" applyNumberFormat="1" applyFont="1"/>
    <xf numFmtId="167" fontId="65" fillId="0" borderId="0" xfId="0" applyNumberFormat="1" applyFont="1" applyAlignment="1">
      <alignment horizontal="right"/>
    </xf>
    <xf numFmtId="4" fontId="19" fillId="0" borderId="1" xfId="49" applyNumberFormat="1" applyFill="1" applyBorder="1" applyAlignment="1">
      <alignment horizontal="left"/>
    </xf>
    <xf numFmtId="164" fontId="15" fillId="0" borderId="18" xfId="0" applyNumberFormat="1" applyFont="1" applyBorder="1"/>
    <xf numFmtId="164" fontId="15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0" fontId="20" fillId="0" borderId="0" xfId="0" applyFont="1" applyAlignment="1">
      <alignment horizontal="center"/>
    </xf>
    <xf numFmtId="0" fontId="25" fillId="10" borderId="0" xfId="0" applyFont="1" applyFill="1" applyAlignment="1">
      <alignment horizontal="center" vertical="center" wrapText="1"/>
    </xf>
    <xf numFmtId="0" fontId="25" fillId="9" borderId="0" xfId="0" applyFont="1" applyFill="1" applyAlignment="1">
      <alignment horizontal="center" vertical="center"/>
    </xf>
  </cellXfs>
  <cellStyles count="333">
    <cellStyle name="20% - Énfasis1" xfId="72" builtinId="30" customBuiltin="1"/>
    <cellStyle name="20% - Énfasis1 10" xfId="195" xr:uid="{F8D77249-3F73-4A9A-98F4-4490DB1130DE}"/>
    <cellStyle name="20% - Énfasis1 11" xfId="215" xr:uid="{E04BD9A1-3DBD-498B-AD3D-95E96CF77BBA}"/>
    <cellStyle name="20% - Énfasis1 12" xfId="235" xr:uid="{E53B2CB4-9AE6-4526-B388-B992B6F25CA4}"/>
    <cellStyle name="20% - Énfasis1 13" xfId="255" xr:uid="{9EF7FDFC-E6BB-4CFB-B1E7-03B4C22AF9DC}"/>
    <cellStyle name="20% - Énfasis1 14" xfId="275" xr:uid="{904956C6-536B-45E1-85AF-682866FF3257}"/>
    <cellStyle name="20% - Énfasis1 15" xfId="295" xr:uid="{8AE11BBA-314A-4CAB-B780-7826EF750D23}"/>
    <cellStyle name="20% - Énfasis1 16" xfId="315" xr:uid="{F1BBE9EB-553D-4574-BCCE-3532520832E6}"/>
    <cellStyle name="20% - Énfasis1 2" xfId="1" xr:uid="{00000000-0005-0000-0000-000001000000}"/>
    <cellStyle name="20% - Énfasis1 3" xfId="2" xr:uid="{00000000-0005-0000-0000-000002000000}"/>
    <cellStyle name="20% - Énfasis1 4" xfId="3" xr:uid="{00000000-0005-0000-0000-000003000000}"/>
    <cellStyle name="20% - Énfasis1 5" xfId="94" xr:uid="{00000000-0005-0000-0000-000004000000}"/>
    <cellStyle name="20% - Énfasis1 6" xfId="115" xr:uid="{619E37B8-EE94-4F89-9E94-B2559E4240AB}"/>
    <cellStyle name="20% - Énfasis1 7" xfId="135" xr:uid="{29F45761-8E70-4A6D-8F58-2BC96533646D}"/>
    <cellStyle name="20% - Énfasis1 8" xfId="155" xr:uid="{993AE1E8-148E-490A-8A2E-23148861BD17}"/>
    <cellStyle name="20% - Énfasis1 9" xfId="175" xr:uid="{445CBCB9-E2F4-4E78-9271-F5225BCD2A5A}"/>
    <cellStyle name="20% - Énfasis2" xfId="73" builtinId="34" customBuiltin="1"/>
    <cellStyle name="20% - Énfasis2 10" xfId="198" xr:uid="{A68894D9-0B0F-43DA-8D45-BD83A5BA97B5}"/>
    <cellStyle name="20% - Énfasis2 11" xfId="218" xr:uid="{B011C6BE-8432-4441-8E03-89D49DE5B921}"/>
    <cellStyle name="20% - Énfasis2 12" xfId="238" xr:uid="{FACAD00D-B66E-42DB-82FD-ED7824703D82}"/>
    <cellStyle name="20% - Énfasis2 13" xfId="258" xr:uid="{A07E6416-42E5-40FA-93FA-4FDA27D2AB20}"/>
    <cellStyle name="20% - Énfasis2 14" xfId="278" xr:uid="{469B7B0A-9C22-435E-8792-086D28837773}"/>
    <cellStyle name="20% - Énfasis2 15" xfId="298" xr:uid="{B34FFD5F-72C7-49AA-A00D-EEF06E9016A7}"/>
    <cellStyle name="20% - Énfasis2 16" xfId="318" xr:uid="{60318C2D-9120-410E-AB2E-4FFA0DD04905}"/>
    <cellStyle name="20% - Énfasis2 2" xfId="4" xr:uid="{00000000-0005-0000-0000-000006000000}"/>
    <cellStyle name="20% - Énfasis2 3" xfId="5" xr:uid="{00000000-0005-0000-0000-000007000000}"/>
    <cellStyle name="20% - Énfasis2 4" xfId="6" xr:uid="{00000000-0005-0000-0000-000008000000}"/>
    <cellStyle name="20% - Énfasis2 5" xfId="97" xr:uid="{00000000-0005-0000-0000-000009000000}"/>
    <cellStyle name="20% - Énfasis2 6" xfId="118" xr:uid="{CC2FA536-EBAB-430A-B4F4-0700F97E16B7}"/>
    <cellStyle name="20% - Énfasis2 7" xfId="138" xr:uid="{E880C537-2E70-41BE-95B3-B9701D065A27}"/>
    <cellStyle name="20% - Énfasis2 8" xfId="158" xr:uid="{EBBEAD09-44C5-437F-BBA8-1E00B1BA51D7}"/>
    <cellStyle name="20% - Énfasis2 9" xfId="178" xr:uid="{44962778-4A96-4D4D-B3D1-C3E41E8B759C}"/>
    <cellStyle name="20% - Énfasis3" xfId="74" builtinId="38" customBuiltin="1"/>
    <cellStyle name="20% - Énfasis3 10" xfId="201" xr:uid="{86ABFD36-7188-4D9E-91A9-3F5807A6654B}"/>
    <cellStyle name="20% - Énfasis3 11" xfId="221" xr:uid="{E5BA65A5-80E0-4750-B818-65D31759651E}"/>
    <cellStyle name="20% - Énfasis3 12" xfId="241" xr:uid="{EC643206-47AA-44C5-A821-E89AF5AF5278}"/>
    <cellStyle name="20% - Énfasis3 13" xfId="261" xr:uid="{FE93D8C3-BDA8-4396-8792-D991CB671A1F}"/>
    <cellStyle name="20% - Énfasis3 14" xfId="281" xr:uid="{B021A174-6D80-4701-A1D7-3F922B053220}"/>
    <cellStyle name="20% - Énfasis3 15" xfId="301" xr:uid="{38074C59-2945-41C9-A569-5C6BB3647822}"/>
    <cellStyle name="20% - Énfasis3 16" xfId="321" xr:uid="{E261733E-2F48-4C1B-A4BA-97324A926994}"/>
    <cellStyle name="20% - Énfasis3 2" xfId="7" xr:uid="{00000000-0005-0000-0000-00000B000000}"/>
    <cellStyle name="20% - Énfasis3 3" xfId="8" xr:uid="{00000000-0005-0000-0000-00000C000000}"/>
    <cellStyle name="20% - Énfasis3 4" xfId="9" xr:uid="{00000000-0005-0000-0000-00000D000000}"/>
    <cellStyle name="20% - Énfasis3 5" xfId="100" xr:uid="{00000000-0005-0000-0000-00000E000000}"/>
    <cellStyle name="20% - Énfasis3 6" xfId="121" xr:uid="{B212F4EF-4393-4EDF-AC4E-5C2F0D84B722}"/>
    <cellStyle name="20% - Énfasis3 7" xfId="141" xr:uid="{A0244924-4A23-4FEA-BAFE-98AC7561DACB}"/>
    <cellStyle name="20% - Énfasis3 8" xfId="161" xr:uid="{AA1A3E53-7958-420F-95F6-71545A4BAE2F}"/>
    <cellStyle name="20% - Énfasis3 9" xfId="181" xr:uid="{15D22C2D-2627-473F-B9D0-8055625B5D0F}"/>
    <cellStyle name="20% - Énfasis4" xfId="77" builtinId="42" customBuiltin="1"/>
    <cellStyle name="20% - Énfasis4 10" xfId="204" xr:uid="{8D472463-ADAD-4CAE-BA6A-9B4B6E576EA6}"/>
    <cellStyle name="20% - Énfasis4 11" xfId="224" xr:uid="{5206C515-4892-45EC-8824-69C919BA5855}"/>
    <cellStyle name="20% - Énfasis4 12" xfId="244" xr:uid="{0C6CD4E4-C4A9-4433-AE0A-6272A1268B47}"/>
    <cellStyle name="20% - Énfasis4 13" xfId="264" xr:uid="{06696EEA-6520-4BF6-9F8C-7AB6902591E6}"/>
    <cellStyle name="20% - Énfasis4 14" xfId="284" xr:uid="{4DB14D22-91EE-4D68-86DE-F75ACCC6551A}"/>
    <cellStyle name="20% - Énfasis4 15" xfId="304" xr:uid="{C9A89257-6592-42AA-A1D0-2C03D49D34D4}"/>
    <cellStyle name="20% - Énfasis4 16" xfId="324" xr:uid="{1FB9C7C2-8F4C-4A1B-8F34-61507083B951}"/>
    <cellStyle name="20% - Énfasis4 2" xfId="10" xr:uid="{00000000-0005-0000-0000-000010000000}"/>
    <cellStyle name="20% - Énfasis4 3" xfId="11" xr:uid="{00000000-0005-0000-0000-000011000000}"/>
    <cellStyle name="20% - Énfasis4 4" xfId="12" xr:uid="{00000000-0005-0000-0000-000012000000}"/>
    <cellStyle name="20% - Énfasis4 5" xfId="103" xr:uid="{00000000-0005-0000-0000-000013000000}"/>
    <cellStyle name="20% - Énfasis4 6" xfId="124" xr:uid="{0D22999B-2E04-457E-B68D-61C1A679D64C}"/>
    <cellStyle name="20% - Énfasis4 7" xfId="144" xr:uid="{57304897-80A7-4391-BDAF-2AF0713F98EB}"/>
    <cellStyle name="20% - Énfasis4 8" xfId="164" xr:uid="{1D3D2022-93AE-4568-9FC7-82675EF2E33D}"/>
    <cellStyle name="20% - Énfasis4 9" xfId="184" xr:uid="{141AA3D6-BC4B-41A3-8CFA-650E3A55E1B6}"/>
    <cellStyle name="20% - Énfasis5" xfId="13" builtinId="46" customBuiltin="1"/>
    <cellStyle name="20% - Énfasis5 10" xfId="247" xr:uid="{7A9B1275-8E12-4B2A-AFD6-DEDEC8B9BF0F}"/>
    <cellStyle name="20% - Énfasis5 11" xfId="267" xr:uid="{E5BFDF5A-DFE4-4545-BD90-EE5DCF093E07}"/>
    <cellStyle name="20% - Énfasis5 12" xfId="287" xr:uid="{033CECF2-9ADA-4B65-B1DF-6681835042AF}"/>
    <cellStyle name="20% - Énfasis5 13" xfId="307" xr:uid="{E069E524-818E-43D6-9992-00A4B5FD3B7B}"/>
    <cellStyle name="20% - Énfasis5 14" xfId="327" xr:uid="{198E5660-7649-4A71-ADE0-314586BA0EA7}"/>
    <cellStyle name="20% - Énfasis5 2" xfId="87" xr:uid="{00000000-0005-0000-0000-000015000000}"/>
    <cellStyle name="20% - Énfasis5 3" xfId="106" xr:uid="{00000000-0005-0000-0000-000016000000}"/>
    <cellStyle name="20% - Énfasis5 4" xfId="127" xr:uid="{A0BA2663-9726-4402-A115-EC9300514AD3}"/>
    <cellStyle name="20% - Énfasis5 5" xfId="147" xr:uid="{35A842A8-E8A4-4A6F-818D-A1E91D03C9AC}"/>
    <cellStyle name="20% - Énfasis5 6" xfId="167" xr:uid="{E3B0DDD5-239A-4BC4-9189-8EA7EC85F236}"/>
    <cellStyle name="20% - Énfasis5 7" xfId="187" xr:uid="{3C9679BD-2EC3-4EC1-B46B-955EFF55C055}"/>
    <cellStyle name="20% - Énfasis5 8" xfId="207" xr:uid="{DFEDBB78-3C75-4B88-894B-9168B941A00C}"/>
    <cellStyle name="20% - Énfasis5 9" xfId="227" xr:uid="{E8BD6A51-2D8A-446E-B2D0-BE6EE3112704}"/>
    <cellStyle name="20% - Énfasis6" xfId="14" builtinId="50" customBuiltin="1"/>
    <cellStyle name="20% - Énfasis6 10" xfId="250" xr:uid="{FCED7F7F-7165-45F5-8D09-F34EE8C3676E}"/>
    <cellStyle name="20% - Énfasis6 11" xfId="270" xr:uid="{EB7956C6-16F8-44D3-AC35-D6A2345023A6}"/>
    <cellStyle name="20% - Énfasis6 12" xfId="290" xr:uid="{1BD5C40C-A85F-4F25-9F33-725998D90C42}"/>
    <cellStyle name="20% - Énfasis6 13" xfId="310" xr:uid="{0442449F-15CC-4423-83BE-69C361BF904C}"/>
    <cellStyle name="20% - Énfasis6 14" xfId="330" xr:uid="{6FBD5884-4434-4D73-9714-03B3935286FF}"/>
    <cellStyle name="20% - Énfasis6 2" xfId="90" xr:uid="{00000000-0005-0000-0000-000018000000}"/>
    <cellStyle name="20% - Énfasis6 3" xfId="109" xr:uid="{00000000-0005-0000-0000-000019000000}"/>
    <cellStyle name="20% - Énfasis6 4" xfId="130" xr:uid="{98817E94-D95F-4D3F-83E2-B90AF4625FD5}"/>
    <cellStyle name="20% - Énfasis6 5" xfId="150" xr:uid="{2806DFF3-91B7-4561-A937-6C4B9690FF2E}"/>
    <cellStyle name="20% - Énfasis6 6" xfId="170" xr:uid="{526EC96D-C814-4704-A053-F987ACEA4E1D}"/>
    <cellStyle name="20% - Énfasis6 7" xfId="190" xr:uid="{E52DBF99-0E5C-463B-A202-1D58242F31C5}"/>
    <cellStyle name="20% - Énfasis6 8" xfId="210" xr:uid="{054B3F4C-9609-4A25-AA4A-E4DDD421440D}"/>
    <cellStyle name="20% - Énfasis6 9" xfId="230" xr:uid="{8372D308-B576-4660-8555-62B77304E966}"/>
    <cellStyle name="40% - Énfasis1" xfId="15" builtinId="31" customBuiltin="1"/>
    <cellStyle name="40% - Énfasis1 10" xfId="236" xr:uid="{589B1B2D-F7FA-444B-9BE6-7368DEF6CE36}"/>
    <cellStyle name="40% - Énfasis1 11" xfId="256" xr:uid="{F85551A3-4BC0-4ED7-B353-3997EF7465CD}"/>
    <cellStyle name="40% - Énfasis1 12" xfId="276" xr:uid="{C062BAF7-71F5-498B-A23F-2F77C9226807}"/>
    <cellStyle name="40% - Énfasis1 13" xfId="296" xr:uid="{5B77C587-FE79-48E8-A852-C813BDC554B4}"/>
    <cellStyle name="40% - Énfasis1 14" xfId="316" xr:uid="{19E244A3-B58D-4BFA-A645-54ABA0104ECE}"/>
    <cellStyle name="40% - Énfasis1 2" xfId="82" xr:uid="{00000000-0005-0000-0000-00001B000000}"/>
    <cellStyle name="40% - Énfasis1 3" xfId="95" xr:uid="{00000000-0005-0000-0000-00001C000000}"/>
    <cellStyle name="40% - Énfasis1 4" xfId="116" xr:uid="{A477E65E-606F-4C77-932A-1E80EE5AE542}"/>
    <cellStyle name="40% - Énfasis1 5" xfId="136" xr:uid="{FADC7222-8697-4DFD-B0A8-B82E96F95794}"/>
    <cellStyle name="40% - Énfasis1 6" xfId="156" xr:uid="{C2F68319-5081-4F92-9E37-7DAFD341205C}"/>
    <cellStyle name="40% - Énfasis1 7" xfId="176" xr:uid="{D5439282-83C2-4B3F-9FB0-0F8CDE870185}"/>
    <cellStyle name="40% - Énfasis1 8" xfId="196" xr:uid="{47D97809-B791-4101-9326-86BE891EEBB3}"/>
    <cellStyle name="40% - Énfasis1 9" xfId="216" xr:uid="{99B40D12-D174-4651-B402-D04CEE2696E1}"/>
    <cellStyle name="40% - Énfasis2" xfId="16" builtinId="35" customBuiltin="1"/>
    <cellStyle name="40% - Énfasis2 10" xfId="239" xr:uid="{AE85AE23-B768-48BB-8630-9C149821A086}"/>
    <cellStyle name="40% - Énfasis2 11" xfId="259" xr:uid="{C91B7C39-5BAD-47B1-8604-3A02FC59352F}"/>
    <cellStyle name="40% - Énfasis2 12" xfId="279" xr:uid="{F359D097-699A-4C32-9356-2BAC7C5158C4}"/>
    <cellStyle name="40% - Énfasis2 13" xfId="299" xr:uid="{0BE3E466-A896-4047-9CE0-00C3B4E27B7B}"/>
    <cellStyle name="40% - Énfasis2 14" xfId="319" xr:uid="{D0282F6D-0228-48C4-8F0F-BE5A0861DA4B}"/>
    <cellStyle name="40% - Énfasis2 2" xfId="84" xr:uid="{00000000-0005-0000-0000-00001E000000}"/>
    <cellStyle name="40% - Énfasis2 3" xfId="98" xr:uid="{00000000-0005-0000-0000-00001F000000}"/>
    <cellStyle name="40% - Énfasis2 4" xfId="119" xr:uid="{ABC512E6-C355-4BEE-8E25-AD55B65646E5}"/>
    <cellStyle name="40% - Énfasis2 5" xfId="139" xr:uid="{C29EF0D0-1FE3-4EED-AA77-A6585A8EE340}"/>
    <cellStyle name="40% - Énfasis2 6" xfId="159" xr:uid="{77D1B608-DF51-4A39-AF9F-15DA815C7703}"/>
    <cellStyle name="40% - Énfasis2 7" xfId="179" xr:uid="{B8370E21-A39D-4726-BE26-5199E92234EA}"/>
    <cellStyle name="40% - Énfasis2 8" xfId="199" xr:uid="{C7FFB7D0-ECE7-498F-86FE-7740C1590FFB}"/>
    <cellStyle name="40% - Énfasis2 9" xfId="219" xr:uid="{3388691F-E22C-4F5F-BFB4-DF8D82CAB004}"/>
    <cellStyle name="40% - Énfasis3" xfId="75" builtinId="39" customBuiltin="1"/>
    <cellStyle name="40% - Énfasis3 10" xfId="202" xr:uid="{3F8C62F4-79D7-4F78-88BC-3E4A125F64D8}"/>
    <cellStyle name="40% - Énfasis3 11" xfId="222" xr:uid="{78CA7F4D-F9CE-4A48-8C9C-B865EB9129B0}"/>
    <cellStyle name="40% - Énfasis3 12" xfId="242" xr:uid="{9B4B06FF-9630-4AA6-BF78-D6635CB2932D}"/>
    <cellStyle name="40% - Énfasis3 13" xfId="262" xr:uid="{B32BCF43-AC2D-4461-91CD-24E088024CB7}"/>
    <cellStyle name="40% - Énfasis3 14" xfId="282" xr:uid="{5D00ED00-7E91-431C-A710-906DBF685975}"/>
    <cellStyle name="40% - Énfasis3 15" xfId="302" xr:uid="{D9EE7E45-5262-4E72-8C59-94E4D3EAEA4D}"/>
    <cellStyle name="40% - Énfasis3 16" xfId="322" xr:uid="{45DF5958-F706-40D7-8D08-CC500CB22536}"/>
    <cellStyle name="40% - Énfasis3 2" xfId="17" xr:uid="{00000000-0005-0000-0000-000021000000}"/>
    <cellStyle name="40% - Énfasis3 3" xfId="18" xr:uid="{00000000-0005-0000-0000-000022000000}"/>
    <cellStyle name="40% - Énfasis3 4" xfId="19" xr:uid="{00000000-0005-0000-0000-000023000000}"/>
    <cellStyle name="40% - Énfasis3 5" xfId="101" xr:uid="{00000000-0005-0000-0000-000024000000}"/>
    <cellStyle name="40% - Énfasis3 6" xfId="122" xr:uid="{3631582C-6057-4080-9494-88D9EB880DFF}"/>
    <cellStyle name="40% - Énfasis3 7" xfId="142" xr:uid="{0C6040DE-FDB9-4561-B1D7-F03C5726220D}"/>
    <cellStyle name="40% - Énfasis3 8" xfId="162" xr:uid="{C1B40463-5DF7-41D7-8CB2-E3627F07FD4A}"/>
    <cellStyle name="40% - Énfasis3 9" xfId="182" xr:uid="{F63A50D9-2367-448F-8AC7-2793D773813C}"/>
    <cellStyle name="40% - Énfasis4" xfId="20" builtinId="43" customBuiltin="1"/>
    <cellStyle name="40% - Énfasis4 10" xfId="245" xr:uid="{3F3B5A4D-557C-4C53-9534-61689A074A30}"/>
    <cellStyle name="40% - Énfasis4 11" xfId="265" xr:uid="{80903B42-4882-4CD0-9857-69E909B3E5BF}"/>
    <cellStyle name="40% - Énfasis4 12" xfId="285" xr:uid="{9A18C1C8-9A52-4CE4-902C-A83AE1495E01}"/>
    <cellStyle name="40% - Énfasis4 13" xfId="305" xr:uid="{737E1E6A-B6A5-4862-A262-F93339848FC8}"/>
    <cellStyle name="40% - Énfasis4 14" xfId="325" xr:uid="{E8A2B6C4-5A1C-47A5-93D8-DB7B8E913E86}"/>
    <cellStyle name="40% - Énfasis4 2" xfId="86" xr:uid="{00000000-0005-0000-0000-000026000000}"/>
    <cellStyle name="40% - Énfasis4 3" xfId="104" xr:uid="{00000000-0005-0000-0000-000027000000}"/>
    <cellStyle name="40% - Énfasis4 4" xfId="125" xr:uid="{C32F1E6C-A3A6-42F1-B1C7-D44A633E0C29}"/>
    <cellStyle name="40% - Énfasis4 5" xfId="145" xr:uid="{BCB2B5F1-4CF8-499A-B38A-BC017FBF56D8}"/>
    <cellStyle name="40% - Énfasis4 6" xfId="165" xr:uid="{29DA46BF-FB77-4D49-95FC-F3D2CF2D2E9D}"/>
    <cellStyle name="40% - Énfasis4 7" xfId="185" xr:uid="{63CA0464-7598-4EAC-869D-7C83EEB03293}"/>
    <cellStyle name="40% - Énfasis4 8" xfId="205" xr:uid="{AAE58174-6E04-4185-9E83-F8CC8BD92205}"/>
    <cellStyle name="40% - Énfasis4 9" xfId="225" xr:uid="{D55175FD-E2D2-42AF-9FAF-A889FA59DDF9}"/>
    <cellStyle name="40% - Énfasis5" xfId="21" builtinId="47" customBuiltin="1"/>
    <cellStyle name="40% - Énfasis5 10" xfId="248" xr:uid="{D160B78E-F85F-4207-955E-3AB78936526F}"/>
    <cellStyle name="40% - Énfasis5 11" xfId="268" xr:uid="{7912DBEC-0381-4C40-A690-427C1FCF6B7D}"/>
    <cellStyle name="40% - Énfasis5 12" xfId="288" xr:uid="{A80EA961-7516-44A0-995B-C795A41B8CDF}"/>
    <cellStyle name="40% - Énfasis5 13" xfId="308" xr:uid="{CBFBDA9F-8CC6-4250-A503-5322F7BFCCF6}"/>
    <cellStyle name="40% - Énfasis5 14" xfId="328" xr:uid="{5CFBBDF9-00F1-43E6-983F-D4F4232F6D9F}"/>
    <cellStyle name="40% - Énfasis5 2" xfId="88" xr:uid="{00000000-0005-0000-0000-000029000000}"/>
    <cellStyle name="40% - Énfasis5 3" xfId="107" xr:uid="{00000000-0005-0000-0000-00002A000000}"/>
    <cellStyle name="40% - Énfasis5 4" xfId="128" xr:uid="{26C233EA-3054-426E-B05D-0937459F2D97}"/>
    <cellStyle name="40% - Énfasis5 5" xfId="148" xr:uid="{4D52A803-3A5F-4D6F-9C47-5B8F5922BF58}"/>
    <cellStyle name="40% - Énfasis5 6" xfId="168" xr:uid="{C163B3CF-7A07-49E8-AC64-3F65D5EDD713}"/>
    <cellStyle name="40% - Énfasis5 7" xfId="188" xr:uid="{39ACEE8B-CB18-42E8-ADB1-40BB7024E144}"/>
    <cellStyle name="40% - Énfasis5 8" xfId="208" xr:uid="{71E407FA-C1D5-4660-9D96-2748A0DB57E3}"/>
    <cellStyle name="40% - Énfasis5 9" xfId="228" xr:uid="{69313A34-3C17-4030-8018-B0607D9012D4}"/>
    <cellStyle name="40% - Énfasis6" xfId="22" builtinId="51" customBuiltin="1"/>
    <cellStyle name="40% - Énfasis6 10" xfId="251" xr:uid="{6D96FDCA-86A7-48C2-A905-62F6B0F55E21}"/>
    <cellStyle name="40% - Énfasis6 11" xfId="271" xr:uid="{EB6E07BA-0DDF-4827-8A4D-A27361489DA5}"/>
    <cellStyle name="40% - Énfasis6 12" xfId="291" xr:uid="{07F6BE71-7AD7-4719-BD95-254BCFA98B24}"/>
    <cellStyle name="40% - Énfasis6 13" xfId="311" xr:uid="{5BBB665D-8BD5-403F-9F8E-CBF608A32F10}"/>
    <cellStyle name="40% - Énfasis6 14" xfId="331" xr:uid="{783013B5-1844-4D89-97FB-8B648B7BD901}"/>
    <cellStyle name="40% - Énfasis6 2" xfId="91" xr:uid="{00000000-0005-0000-0000-00002C000000}"/>
    <cellStyle name="40% - Énfasis6 3" xfId="110" xr:uid="{00000000-0005-0000-0000-00002D000000}"/>
    <cellStyle name="40% - Énfasis6 4" xfId="131" xr:uid="{BB7F6255-A571-4451-A088-82485069DA6C}"/>
    <cellStyle name="40% - Énfasis6 5" xfId="151" xr:uid="{1A5B046A-22F2-4335-826F-6EF474D0B42B}"/>
    <cellStyle name="40% - Énfasis6 6" xfId="171" xr:uid="{02DB928D-4E4D-4BA7-A52F-CC39FA7892F8}"/>
    <cellStyle name="40% - Énfasis6 7" xfId="191" xr:uid="{817BF2B7-E928-431F-B009-A5C16652CA09}"/>
    <cellStyle name="40% - Énfasis6 8" xfId="211" xr:uid="{21B008F9-693A-4A56-B65F-971D2F3C12AF}"/>
    <cellStyle name="40% - Énfasis6 9" xfId="231" xr:uid="{3F456351-2FAA-4112-8F8C-964C8FAA3430}"/>
    <cellStyle name="60% - Énfasis1" xfId="23" builtinId="32" customBuiltin="1"/>
    <cellStyle name="60% - Énfasis1 10" xfId="217" xr:uid="{E2CD0D59-C510-498D-BABB-74725BFA4970}"/>
    <cellStyle name="60% - Énfasis1 11" xfId="237" xr:uid="{B2839E7B-41B5-4900-8A57-A58519D587B2}"/>
    <cellStyle name="60% - Énfasis1 12" xfId="257" xr:uid="{9FB58F2E-170B-45C5-9053-4915C62E945F}"/>
    <cellStyle name="60% - Énfasis1 13" xfId="277" xr:uid="{6CF0B7B0-D88E-4D36-99EA-53BC35FB5C26}"/>
    <cellStyle name="60% - Énfasis1 14" xfId="297" xr:uid="{97D7ABDB-0E05-4A7C-8C74-A80160C86AEC}"/>
    <cellStyle name="60% - Énfasis1 15" xfId="317" xr:uid="{1AE9B5CD-5F6F-4F92-9B25-9154B62E0456}"/>
    <cellStyle name="60% - Énfasis1 2" xfId="24" xr:uid="{00000000-0005-0000-0000-00002F000000}"/>
    <cellStyle name="60% - Énfasis1 3" xfId="83" xr:uid="{00000000-0005-0000-0000-000030000000}"/>
    <cellStyle name="60% - Énfasis1 4" xfId="96" xr:uid="{00000000-0005-0000-0000-000031000000}"/>
    <cellStyle name="60% - Énfasis1 5" xfId="117" xr:uid="{5631A0B4-EC4F-4E9A-BC8D-C189A8AB2A7A}"/>
    <cellStyle name="60% - Énfasis1 6" xfId="137" xr:uid="{4A100DDF-4ABD-4FCA-B4FA-FC303A9AD4F0}"/>
    <cellStyle name="60% - Énfasis1 7" xfId="157" xr:uid="{C03D18EC-5093-4098-98FB-A564AD34D2A8}"/>
    <cellStyle name="60% - Énfasis1 8" xfId="177" xr:uid="{8C70B93D-BCE5-4895-8182-182EC1A18DB0}"/>
    <cellStyle name="60% - Énfasis1 9" xfId="197" xr:uid="{749AB39F-56F3-49B1-9891-59B54E1D7614}"/>
    <cellStyle name="60% - Énfasis2" xfId="25" builtinId="36" customBuiltin="1"/>
    <cellStyle name="60% - Énfasis2 10" xfId="220" xr:uid="{E1BB98DD-38EC-4845-B93A-B7F894A1F725}"/>
    <cellStyle name="60% - Énfasis2 11" xfId="240" xr:uid="{0769F213-3F8A-4E98-8297-92738C9C57BA}"/>
    <cellStyle name="60% - Énfasis2 12" xfId="260" xr:uid="{143482DB-2969-4F71-B217-E093DFDB61A6}"/>
    <cellStyle name="60% - Énfasis2 13" xfId="280" xr:uid="{E25BFEB9-00A8-4F57-8762-62D190525CAC}"/>
    <cellStyle name="60% - Énfasis2 14" xfId="300" xr:uid="{D943D409-1593-4786-B32C-9BE785E03C2A}"/>
    <cellStyle name="60% - Énfasis2 15" xfId="320" xr:uid="{24C5129F-AE3E-4621-A6C3-0E5B72A8E561}"/>
    <cellStyle name="60% - Énfasis2 2" xfId="26" xr:uid="{00000000-0005-0000-0000-000033000000}"/>
    <cellStyle name="60% - Énfasis2 3" xfId="85" xr:uid="{00000000-0005-0000-0000-000034000000}"/>
    <cellStyle name="60% - Énfasis2 4" xfId="99" xr:uid="{00000000-0005-0000-0000-000035000000}"/>
    <cellStyle name="60% - Énfasis2 5" xfId="120" xr:uid="{B3D9F33C-B4B3-415E-BFAB-1217E080E4FA}"/>
    <cellStyle name="60% - Énfasis2 6" xfId="140" xr:uid="{A4105106-BA8F-47A5-B5CB-6856AE36B12B}"/>
    <cellStyle name="60% - Énfasis2 7" xfId="160" xr:uid="{541309E7-7508-4135-85BC-3243EC4B9489}"/>
    <cellStyle name="60% - Énfasis2 8" xfId="180" xr:uid="{D7759E9F-EF93-49BA-ADF3-51D28D80279D}"/>
    <cellStyle name="60% - Énfasis2 9" xfId="200" xr:uid="{9400E4E6-1F4D-4A1C-928E-F159819959C8}"/>
    <cellStyle name="60% - Énfasis3" xfId="76" builtinId="40" customBuiltin="1"/>
    <cellStyle name="60% - Énfasis3 10" xfId="203" xr:uid="{E324F1AD-CCB4-4D47-B82F-E73383BBEC74}"/>
    <cellStyle name="60% - Énfasis3 11" xfId="223" xr:uid="{6F6302F3-B030-4D21-8FCB-21C07CF62FDE}"/>
    <cellStyle name="60% - Énfasis3 12" xfId="243" xr:uid="{4392362F-1867-41AD-BE3D-21BC0BFFE6EF}"/>
    <cellStyle name="60% - Énfasis3 13" xfId="263" xr:uid="{9BE9485F-5D7E-40C8-9EF0-B0BDF9357178}"/>
    <cellStyle name="60% - Énfasis3 14" xfId="283" xr:uid="{A295384A-B915-4AA8-83AC-A76639CB267B}"/>
    <cellStyle name="60% - Énfasis3 15" xfId="303" xr:uid="{E237C766-8B0F-43B7-8528-B18F9693BD7E}"/>
    <cellStyle name="60% - Énfasis3 16" xfId="323" xr:uid="{5583B151-572F-4439-A9DC-FE9A25004B88}"/>
    <cellStyle name="60% - Énfasis3 2" xfId="27" xr:uid="{00000000-0005-0000-0000-000037000000}"/>
    <cellStyle name="60% - Énfasis3 3" xfId="28" xr:uid="{00000000-0005-0000-0000-000038000000}"/>
    <cellStyle name="60% - Énfasis3 4" xfId="29" xr:uid="{00000000-0005-0000-0000-000039000000}"/>
    <cellStyle name="60% - Énfasis3 5" xfId="102" xr:uid="{00000000-0005-0000-0000-00003A000000}"/>
    <cellStyle name="60% - Énfasis3 6" xfId="123" xr:uid="{9851F069-7D97-4BC8-B1B8-93488028C3AF}"/>
    <cellStyle name="60% - Énfasis3 7" xfId="143" xr:uid="{E5BDED0A-DA62-496C-A42F-BF55600FE601}"/>
    <cellStyle name="60% - Énfasis3 8" xfId="163" xr:uid="{9509BC4E-5D0E-4372-8E37-622385CBC982}"/>
    <cellStyle name="60% - Énfasis3 9" xfId="183" xr:uid="{1DAC2265-68A8-4640-AF75-77C3A31A2863}"/>
    <cellStyle name="60% - Énfasis4" xfId="78" builtinId="44" customBuiltin="1"/>
    <cellStyle name="60% - Énfasis4 10" xfId="206" xr:uid="{C94DABAA-3121-488E-8FAE-4E90260B12C9}"/>
    <cellStyle name="60% - Énfasis4 11" xfId="226" xr:uid="{9F2FB8B8-008B-4902-84D1-EAC7455B8509}"/>
    <cellStyle name="60% - Énfasis4 12" xfId="246" xr:uid="{74AB43AA-7E0A-4926-8DE7-515E0EA08330}"/>
    <cellStyle name="60% - Énfasis4 13" xfId="266" xr:uid="{49532509-1EE8-47B4-9523-B79F8728925B}"/>
    <cellStyle name="60% - Énfasis4 14" xfId="286" xr:uid="{CC14D0F4-DC23-47AB-9817-4680916B2B17}"/>
    <cellStyle name="60% - Énfasis4 15" xfId="306" xr:uid="{DDE3EAE6-E895-4030-B86B-A3EFA1D0E561}"/>
    <cellStyle name="60% - Énfasis4 16" xfId="326" xr:uid="{76ADEF6F-8D7C-4387-8799-BC768AA379E1}"/>
    <cellStyle name="60% - Énfasis4 2" xfId="30" xr:uid="{00000000-0005-0000-0000-00003C000000}"/>
    <cellStyle name="60% - Énfasis4 3" xfId="31" xr:uid="{00000000-0005-0000-0000-00003D000000}"/>
    <cellStyle name="60% - Énfasis4 4" xfId="32" xr:uid="{00000000-0005-0000-0000-00003E000000}"/>
    <cellStyle name="60% - Énfasis4 5" xfId="105" xr:uid="{00000000-0005-0000-0000-00003F000000}"/>
    <cellStyle name="60% - Énfasis4 6" xfId="126" xr:uid="{28A0EE34-F3AC-4DE4-8421-2670FC0B27CF}"/>
    <cellStyle name="60% - Énfasis4 7" xfId="146" xr:uid="{AF8340F5-8EF0-4EFD-914E-A93961F6AAFD}"/>
    <cellStyle name="60% - Énfasis4 8" xfId="166" xr:uid="{8549ACE2-CB9F-4BDF-B6F4-3C7B54BDF75A}"/>
    <cellStyle name="60% - Énfasis4 9" xfId="186" xr:uid="{181F423C-9EF9-4221-AC98-6F0D43F61C04}"/>
    <cellStyle name="60% - Énfasis5" xfId="33" builtinId="48" customBuiltin="1"/>
    <cellStyle name="60% - Énfasis5 10" xfId="229" xr:uid="{96DF6334-4746-4D16-9B7D-71C655D35023}"/>
    <cellStyle name="60% - Énfasis5 11" xfId="249" xr:uid="{0022967E-0BC2-4964-9114-DB5319C1AB7D}"/>
    <cellStyle name="60% - Énfasis5 12" xfId="269" xr:uid="{6D4AC1F3-7429-49A0-BAFD-89ACEF9CD1AA}"/>
    <cellStyle name="60% - Énfasis5 13" xfId="289" xr:uid="{D2E3CB7A-93E8-4521-B9D1-3BEC91DDCE08}"/>
    <cellStyle name="60% - Énfasis5 14" xfId="309" xr:uid="{1EAF59CE-F406-4DE6-85A4-AD47B6E61C69}"/>
    <cellStyle name="60% - Énfasis5 15" xfId="329" xr:uid="{710CF339-5A50-48D9-B770-C6C155AF1D4D}"/>
    <cellStyle name="60% - Énfasis5 2" xfId="34" xr:uid="{00000000-0005-0000-0000-000041000000}"/>
    <cellStyle name="60% - Énfasis5 3" xfId="89" xr:uid="{00000000-0005-0000-0000-000042000000}"/>
    <cellStyle name="60% - Énfasis5 4" xfId="108" xr:uid="{00000000-0005-0000-0000-000043000000}"/>
    <cellStyle name="60% - Énfasis5 5" xfId="129" xr:uid="{2EB34CBD-9239-4926-9473-9D691BFF9D90}"/>
    <cellStyle name="60% - Énfasis5 6" xfId="149" xr:uid="{7F4E4FBE-C260-4909-B088-B1A34A6BD1EA}"/>
    <cellStyle name="60% - Énfasis5 7" xfId="169" xr:uid="{AA5EE844-C67B-47B9-9C09-1AE7B8323B17}"/>
    <cellStyle name="60% - Énfasis5 8" xfId="189" xr:uid="{E409BB1B-B839-4524-98EB-4A8F42A3E9E7}"/>
    <cellStyle name="60% - Énfasis5 9" xfId="209" xr:uid="{BB436BC6-E676-48A8-9720-ADE0B9BC15A3}"/>
    <cellStyle name="60% - Énfasis6" xfId="79" builtinId="52" customBuiltin="1"/>
    <cellStyle name="60% - Énfasis6 10" xfId="212" xr:uid="{51183F94-5298-41D2-888A-3086811E1D11}"/>
    <cellStyle name="60% - Énfasis6 11" xfId="232" xr:uid="{601DDF6D-6C46-485D-96B4-BC3AB7F04DFA}"/>
    <cellStyle name="60% - Énfasis6 12" xfId="252" xr:uid="{4E44702E-63B7-4DBD-84D9-6F6BCD802B9E}"/>
    <cellStyle name="60% - Énfasis6 13" xfId="272" xr:uid="{715354AF-CBAA-4D50-9CA5-E2160BC73A10}"/>
    <cellStyle name="60% - Énfasis6 14" xfId="292" xr:uid="{AA28BBB7-956F-4C56-AD81-71E7E550940E}"/>
    <cellStyle name="60% - Énfasis6 15" xfId="312" xr:uid="{CA97ED19-D8B0-4B14-BF25-457660FE9503}"/>
    <cellStyle name="60% - Énfasis6 16" xfId="332" xr:uid="{D199AFBD-73B8-4F9C-878D-83300001854F}"/>
    <cellStyle name="60% - Énfasis6 2" xfId="35" xr:uid="{00000000-0005-0000-0000-000045000000}"/>
    <cellStyle name="60% - Énfasis6 3" xfId="36" xr:uid="{00000000-0005-0000-0000-000046000000}"/>
    <cellStyle name="60% - Énfasis6 4" xfId="37" xr:uid="{00000000-0005-0000-0000-000047000000}"/>
    <cellStyle name="60% - Énfasis6 5" xfId="111" xr:uid="{00000000-0005-0000-0000-000048000000}"/>
    <cellStyle name="60% - Énfasis6 6" xfId="132" xr:uid="{B65B39B3-B7B7-4855-AEB1-CAB4E350DBEC}"/>
    <cellStyle name="60% - Énfasis6 7" xfId="152" xr:uid="{050D73F9-A886-40B9-8649-B6EC7C7FD17B}"/>
    <cellStyle name="60% - Énfasis6 8" xfId="172" xr:uid="{23D1DD1D-1BF4-4038-A0FB-FB74DDD23284}"/>
    <cellStyle name="60% - Énfasis6 9" xfId="192" xr:uid="{AD2DE458-0BC4-453C-ACCA-044E7B0ADF8A}"/>
    <cellStyle name="Bueno" xfId="71" builtinId="26" customBuiltin="1"/>
    <cellStyle name="Cálculo" xfId="38" builtinId="22" customBuiltin="1"/>
    <cellStyle name="Celda de comprobación" xfId="39" builtinId="23" customBuiltin="1"/>
    <cellStyle name="Celda vinculada" xfId="40" builtinId="24" customBuiltin="1"/>
    <cellStyle name="Encabezado 1" xfId="70" builtinId="16" customBuiltin="1"/>
    <cellStyle name="Encabezado 4" xfId="41" builtinId="19" customBuiltin="1"/>
    <cellStyle name="Énfasis1" xfId="42" builtinId="29" customBuiltin="1"/>
    <cellStyle name="Énfasis2" xfId="43" builtinId="33" customBuiltin="1"/>
    <cellStyle name="Énfasis3" xfId="44" builtinId="37" customBuiltin="1"/>
    <cellStyle name="Énfasis4" xfId="45" builtinId="41" customBuiltin="1"/>
    <cellStyle name="Énfasis5" xfId="46" builtinId="45" customBuiltin="1"/>
    <cellStyle name="Énfasis6" xfId="47" builtinId="49" customBuiltin="1"/>
    <cellStyle name="Entrada" xfId="48" builtinId="20" customBuiltin="1"/>
    <cellStyle name="Euro" xfId="49" xr:uid="{00000000-0005-0000-0000-000055000000}"/>
    <cellStyle name="Incorrecto" xfId="50" builtinId="27" customBuiltin="1"/>
    <cellStyle name="Neutral" xfId="51" builtinId="28" customBuiltin="1"/>
    <cellStyle name="Neutral 2" xfId="52" xr:uid="{00000000-0005-0000-0000-000058000000}"/>
    <cellStyle name="Normal" xfId="0" builtinId="0"/>
    <cellStyle name="Normal 10" xfId="193" xr:uid="{39E9ECF8-F856-4466-B28A-E6AB6178789F}"/>
    <cellStyle name="Normal 11" xfId="213" xr:uid="{5D491807-007D-46CF-97FD-AB0B28D7D212}"/>
    <cellStyle name="Normal 12" xfId="233" xr:uid="{7B8B654A-D71C-4B58-9E3A-049776FB5994}"/>
    <cellStyle name="Normal 13" xfId="253" xr:uid="{519D907B-6AA9-4604-B81E-B378FDF05B5A}"/>
    <cellStyle name="Normal 14" xfId="273" xr:uid="{72CC5968-0157-4744-8C38-546E60731820}"/>
    <cellStyle name="Normal 15" xfId="293" xr:uid="{0F10ECEE-9CBB-4691-A1E2-F257C4F458CC}"/>
    <cellStyle name="Normal 16" xfId="313" xr:uid="{A62C9391-6E9D-473F-B726-469D3F38F3F9}"/>
    <cellStyle name="Normal 2" xfId="53" xr:uid="{00000000-0005-0000-0000-00005A000000}"/>
    <cellStyle name="Normal 3" xfId="80" xr:uid="{00000000-0005-0000-0000-00005B000000}"/>
    <cellStyle name="Normal 4" xfId="92" xr:uid="{00000000-0005-0000-0000-00005C000000}"/>
    <cellStyle name="Normal 5" xfId="112" xr:uid="{00000000-0005-0000-0000-00005D000000}"/>
    <cellStyle name="Normal 6" xfId="113" xr:uid="{5D18AE27-3AF0-4695-A179-01E735975C91}"/>
    <cellStyle name="Normal 7" xfId="133" xr:uid="{DCFF7008-05FD-446C-91EB-75DBB5EBBC35}"/>
    <cellStyle name="Normal 8" xfId="153" xr:uid="{61D45119-3263-42D9-BCFF-116EAEFF6F16}"/>
    <cellStyle name="Normal 9" xfId="173" xr:uid="{E6E2B825-6CF2-49DF-A12C-A04301EADD3E}"/>
    <cellStyle name="Notas 10" xfId="134" xr:uid="{3B885423-9B03-4F56-88FB-5AFA68C7A3A7}"/>
    <cellStyle name="Notas 11" xfId="154" xr:uid="{6A7F57C2-5820-443F-A884-A9FD03255EF8}"/>
    <cellStyle name="Notas 12" xfId="174" xr:uid="{F7B20C77-A67C-4BD6-9F6E-1032EDF21238}"/>
    <cellStyle name="Notas 13" xfId="194" xr:uid="{14592EBD-ED23-4A9A-A30A-57A927BA568D}"/>
    <cellStyle name="Notas 14" xfId="214" xr:uid="{514E910E-8C96-47C2-979A-AB3363CE7FC1}"/>
    <cellStyle name="Notas 15" xfId="234" xr:uid="{B9BB1542-43B6-44D4-AF8E-149B8E90550B}"/>
    <cellStyle name="Notas 16" xfId="254" xr:uid="{A4CBA222-A5A3-4095-B918-25C53549A2C7}"/>
    <cellStyle name="Notas 17" xfId="274" xr:uid="{D6E40BE2-B620-45C8-BE95-BE18E4E4E720}"/>
    <cellStyle name="Notas 18" xfId="294" xr:uid="{50BB20D3-B95B-43BD-B6BC-3FB93272DEE7}"/>
    <cellStyle name="Notas 19" xfId="314" xr:uid="{BA2BB5AC-3C9C-4A82-AE0E-87016DF55A84}"/>
    <cellStyle name="Notas 2" xfId="54" xr:uid="{00000000-0005-0000-0000-00005E000000}"/>
    <cellStyle name="Notas 3" xfId="55" xr:uid="{00000000-0005-0000-0000-00005F000000}"/>
    <cellStyle name="Notas 4" xfId="56" xr:uid="{00000000-0005-0000-0000-000060000000}"/>
    <cellStyle name="Notas 5" xfId="57" xr:uid="{00000000-0005-0000-0000-000061000000}"/>
    <cellStyle name="Notas 6" xfId="58" xr:uid="{00000000-0005-0000-0000-000062000000}"/>
    <cellStyle name="Notas 7" xfId="81" xr:uid="{00000000-0005-0000-0000-000063000000}"/>
    <cellStyle name="Notas 8" xfId="93" xr:uid="{00000000-0005-0000-0000-000064000000}"/>
    <cellStyle name="Notas 9" xfId="114" xr:uid="{07FE8647-AD3E-42B0-8FE3-932A9B808D82}"/>
    <cellStyle name="Porcentaje" xfId="59" builtinId="5"/>
    <cellStyle name="Salida" xfId="60" builtinId="21" customBuiltin="1"/>
    <cellStyle name="Texto de advertencia" xfId="61" builtinId="11" customBuiltin="1"/>
    <cellStyle name="Texto explicativo" xfId="62" builtinId="53" customBuiltin="1"/>
    <cellStyle name="Título" xfId="63" builtinId="15" customBuiltin="1"/>
    <cellStyle name="Título 2" xfId="64" builtinId="17" customBuiltin="1"/>
    <cellStyle name="Título 3" xfId="65" builtinId="18" customBuiltin="1"/>
    <cellStyle name="Título 4" xfId="66" xr:uid="{00000000-0005-0000-0000-00006D000000}"/>
    <cellStyle name="Título 5" xfId="67" xr:uid="{00000000-0005-0000-0000-00006E000000}"/>
    <cellStyle name="Título 6" xfId="68" xr:uid="{00000000-0005-0000-0000-00006F000000}"/>
    <cellStyle name="Total" xfId="69" builtinId="25" customBuiltin="1"/>
  </cellStyles>
  <dxfs count="0"/>
  <tableStyles count="0" defaultTableStyle="TableStyleMedium9" defaultPivotStyle="PivotStyleLight16"/>
  <colors>
    <mruColors>
      <color rgb="FF0000FF"/>
      <color rgb="FFFF99FF"/>
      <color rgb="FF00FF99"/>
      <color rgb="FFCCECFF"/>
      <color rgb="FF008080"/>
      <color rgb="FF66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4">
    <tabColor indexed="50"/>
    <pageSetUpPr fitToPage="1"/>
  </sheetPr>
  <dimension ref="A2:X121"/>
  <sheetViews>
    <sheetView topLeftCell="E6" zoomScale="93" zoomScaleNormal="93" workbookViewId="0">
      <selection activeCell="K41" sqref="K41"/>
    </sheetView>
  </sheetViews>
  <sheetFormatPr baseColWidth="10" defaultRowHeight="12.75" x14ac:dyDescent="0.2"/>
  <cols>
    <col min="1" max="1" width="11.5703125" style="5" hidden="1" customWidth="1"/>
    <col min="2" max="2" width="1.28515625" hidden="1" customWidth="1"/>
    <col min="3" max="3" width="0.85546875" hidden="1" customWidth="1"/>
    <col min="4" max="4" width="14.85546875" customWidth="1"/>
    <col min="5" max="5" width="28.7109375" customWidth="1"/>
    <col min="6" max="6" width="14.85546875" customWidth="1"/>
    <col min="7" max="7" width="15.7109375" customWidth="1"/>
    <col min="8" max="9" width="12.5703125" hidden="1" customWidth="1"/>
    <col min="10" max="16" width="12.5703125" customWidth="1"/>
    <col min="17" max="17" width="12.42578125" style="56" customWidth="1"/>
    <col min="18" max="18" width="12.42578125" customWidth="1"/>
    <col min="19" max="19" width="13.28515625" customWidth="1"/>
    <col min="20" max="20" width="6" customWidth="1"/>
    <col min="21" max="21" width="11.7109375" style="1" bestFit="1" customWidth="1"/>
    <col min="22" max="22" width="12.7109375" bestFit="1" customWidth="1"/>
  </cols>
  <sheetData>
    <row r="2" spans="1:24" ht="18" x14ac:dyDescent="0.25">
      <c r="E2" s="102" t="s">
        <v>2</v>
      </c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46"/>
    </row>
    <row r="3" spans="1:24" x14ac:dyDescent="0.2">
      <c r="Q3" s="47"/>
    </row>
    <row r="4" spans="1:24" ht="15.75" x14ac:dyDescent="0.25">
      <c r="D4" s="8" t="s">
        <v>0</v>
      </c>
      <c r="E4" s="6"/>
      <c r="F4" s="7"/>
      <c r="G4" s="7"/>
      <c r="H4" s="97">
        <v>45688</v>
      </c>
      <c r="I4" s="97">
        <v>45716</v>
      </c>
      <c r="J4" s="97">
        <v>45747</v>
      </c>
      <c r="K4" s="97">
        <v>45777</v>
      </c>
      <c r="L4" s="97">
        <v>45808</v>
      </c>
      <c r="M4" s="97">
        <v>45838</v>
      </c>
      <c r="N4" s="97">
        <v>45869</v>
      </c>
      <c r="O4" s="97">
        <v>45900</v>
      </c>
      <c r="P4" s="97">
        <v>45930</v>
      </c>
      <c r="Q4" s="97">
        <v>45961</v>
      </c>
      <c r="R4" s="97">
        <v>45991</v>
      </c>
      <c r="S4" s="97">
        <v>46022</v>
      </c>
    </row>
    <row r="5" spans="1:24" ht="18" x14ac:dyDescent="0.25"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Q5" s="48"/>
    </row>
    <row r="6" spans="1:24" ht="28.5" customHeight="1" x14ac:dyDescent="0.2">
      <c r="D6" s="104" t="s">
        <v>3</v>
      </c>
      <c r="E6" s="104"/>
      <c r="F6" s="75" t="s">
        <v>4</v>
      </c>
      <c r="G6" s="76" t="s">
        <v>66</v>
      </c>
      <c r="H6" s="77" t="s">
        <v>89</v>
      </c>
      <c r="I6" s="77" t="s">
        <v>90</v>
      </c>
      <c r="J6" s="77" t="s">
        <v>91</v>
      </c>
      <c r="K6" s="77" t="s">
        <v>92</v>
      </c>
      <c r="L6" s="77" t="s">
        <v>93</v>
      </c>
      <c r="M6" s="77" t="s">
        <v>94</v>
      </c>
      <c r="N6" s="77" t="s">
        <v>95</v>
      </c>
      <c r="O6" s="77" t="s">
        <v>96</v>
      </c>
      <c r="P6" s="77" t="s">
        <v>97</v>
      </c>
      <c r="Q6" s="77" t="s">
        <v>98</v>
      </c>
      <c r="R6" s="77" t="s">
        <v>99</v>
      </c>
      <c r="S6" s="75" t="s">
        <v>100</v>
      </c>
      <c r="T6" s="83"/>
    </row>
    <row r="7" spans="1:24" x14ac:dyDescent="0.2">
      <c r="Q7" s="49"/>
      <c r="T7" s="83"/>
    </row>
    <row r="8" spans="1:24" x14ac:dyDescent="0.2">
      <c r="D8" s="10" t="s">
        <v>5</v>
      </c>
      <c r="E8" s="10"/>
      <c r="F8" s="11"/>
      <c r="G8" s="11"/>
      <c r="H8" s="11"/>
      <c r="I8" s="11"/>
      <c r="J8" s="11"/>
      <c r="K8" s="11"/>
      <c r="L8" s="11"/>
      <c r="M8" s="11"/>
      <c r="N8" s="11"/>
      <c r="O8" s="11"/>
      <c r="Q8" s="49"/>
      <c r="T8" s="17"/>
    </row>
    <row r="9" spans="1:24" x14ac:dyDescent="0.2">
      <c r="A9" s="5">
        <v>1</v>
      </c>
      <c r="D9" s="12"/>
      <c r="E9" s="13" t="s">
        <v>6</v>
      </c>
      <c r="F9" s="14">
        <v>800000</v>
      </c>
      <c r="G9" s="14">
        <f>SUM(H9:S9)</f>
        <v>800620.9</v>
      </c>
      <c r="H9" s="14">
        <v>66950</v>
      </c>
      <c r="I9" s="14">
        <v>66537.399999999994</v>
      </c>
      <c r="J9" s="14">
        <v>68423</v>
      </c>
      <c r="K9" s="14">
        <v>66655</v>
      </c>
      <c r="L9" s="14">
        <v>67240.899999999994</v>
      </c>
      <c r="M9" s="14">
        <v>66102</v>
      </c>
      <c r="N9" s="14">
        <v>66337.5</v>
      </c>
      <c r="O9" s="14">
        <v>65959.100000000006</v>
      </c>
      <c r="P9" s="37">
        <v>66449.55</v>
      </c>
      <c r="Q9" s="37">
        <v>66525</v>
      </c>
      <c r="R9" s="37">
        <v>66916.45</v>
      </c>
      <c r="S9" s="37">
        <v>66525</v>
      </c>
      <c r="T9" s="60"/>
      <c r="U9" s="1">
        <f>F9/12</f>
        <v>66666.666666666672</v>
      </c>
      <c r="V9" s="1">
        <v>734095.9</v>
      </c>
      <c r="W9">
        <v>800620.9</v>
      </c>
      <c r="X9" s="1">
        <f>W9-V9</f>
        <v>66525</v>
      </c>
    </row>
    <row r="10" spans="1:24" x14ac:dyDescent="0.2">
      <c r="A10" s="5">
        <v>2</v>
      </c>
      <c r="D10" s="12"/>
      <c r="E10" s="13" t="s">
        <v>46</v>
      </c>
      <c r="F10" s="14">
        <v>21000</v>
      </c>
      <c r="G10" s="14">
        <f>SUM(H10:S10)</f>
        <v>30225</v>
      </c>
      <c r="H10" s="14">
        <v>2500</v>
      </c>
      <c r="I10" s="14">
        <v>2050</v>
      </c>
      <c r="J10" s="14">
        <v>2800</v>
      </c>
      <c r="K10" s="14">
        <v>2400</v>
      </c>
      <c r="L10" s="14">
        <v>2100</v>
      </c>
      <c r="M10" s="14">
        <v>2475</v>
      </c>
      <c r="N10" s="14">
        <v>2150</v>
      </c>
      <c r="O10" s="14">
        <v>2650</v>
      </c>
      <c r="P10" s="37">
        <v>2500</v>
      </c>
      <c r="Q10" s="37">
        <v>2600</v>
      </c>
      <c r="R10" s="37">
        <v>3025</v>
      </c>
      <c r="S10" s="37">
        <v>2975</v>
      </c>
      <c r="T10" s="60"/>
      <c r="U10" s="1">
        <f>F10/12</f>
        <v>1750</v>
      </c>
      <c r="V10" s="1">
        <v>27250</v>
      </c>
      <c r="W10">
        <v>30225</v>
      </c>
      <c r="X10" s="1">
        <f t="shared" ref="X10:X38" si="0">W10-V10</f>
        <v>2975</v>
      </c>
    </row>
    <row r="11" spans="1:24" x14ac:dyDescent="0.2">
      <c r="D11" s="12"/>
      <c r="E11" s="13"/>
      <c r="F11" s="17">
        <f>SUM(F9:F10)</f>
        <v>821000</v>
      </c>
      <c r="G11" s="43">
        <f>SUM(H11:S11)</f>
        <v>830845.9</v>
      </c>
      <c r="H11" s="17">
        <f t="shared" ref="H11:M11" si="1">SUM(H9:H10)</f>
        <v>69450</v>
      </c>
      <c r="I11" s="17">
        <f t="shared" si="1"/>
        <v>68587.399999999994</v>
      </c>
      <c r="J11" s="17">
        <f t="shared" si="1"/>
        <v>71223</v>
      </c>
      <c r="K11" s="17">
        <f t="shared" si="1"/>
        <v>69055</v>
      </c>
      <c r="L11" s="17">
        <f t="shared" si="1"/>
        <v>69340.899999999994</v>
      </c>
      <c r="M11" s="17">
        <f t="shared" si="1"/>
        <v>68577</v>
      </c>
      <c r="N11" s="17">
        <f t="shared" ref="N11:S11" si="2">SUM(N9:N10)</f>
        <v>68487.5</v>
      </c>
      <c r="O11" s="17">
        <f t="shared" si="2"/>
        <v>68609.100000000006</v>
      </c>
      <c r="P11" s="17">
        <f t="shared" si="2"/>
        <v>68949.55</v>
      </c>
      <c r="Q11" s="17">
        <f t="shared" si="2"/>
        <v>69125</v>
      </c>
      <c r="R11" s="17">
        <f t="shared" si="2"/>
        <v>69941.45</v>
      </c>
      <c r="S11" s="17">
        <f t="shared" si="2"/>
        <v>69500</v>
      </c>
      <c r="T11" s="83"/>
      <c r="U11" s="1">
        <f>SUM(U9:U10)</f>
        <v>68416.666666666672</v>
      </c>
      <c r="V11" s="1"/>
      <c r="X11" s="1"/>
    </row>
    <row r="12" spans="1:24" x14ac:dyDescent="0.2">
      <c r="D12" s="18"/>
      <c r="E12" s="19"/>
      <c r="F12" s="20"/>
      <c r="G12" s="43"/>
      <c r="H12" s="20"/>
      <c r="I12" s="20"/>
      <c r="J12" s="20"/>
      <c r="K12" s="20"/>
      <c r="L12" s="20"/>
      <c r="M12" s="20"/>
      <c r="N12" s="20"/>
      <c r="O12" s="20"/>
      <c r="P12" s="38"/>
      <c r="Q12" s="61"/>
      <c r="R12" s="60"/>
      <c r="S12" s="60"/>
      <c r="T12" s="93">
        <v>11</v>
      </c>
      <c r="U12" s="91">
        <f>U11*T12</f>
        <v>752583.33333333337</v>
      </c>
      <c r="V12" s="1"/>
      <c r="X12" s="1"/>
    </row>
    <row r="13" spans="1:24" x14ac:dyDescent="0.2">
      <c r="D13" s="10" t="s">
        <v>7</v>
      </c>
      <c r="E13" s="22"/>
      <c r="F13" s="23"/>
      <c r="G13" s="43"/>
      <c r="H13" s="23"/>
      <c r="I13" s="23"/>
      <c r="J13" s="23"/>
      <c r="K13" s="23"/>
      <c r="L13" s="23"/>
      <c r="M13" s="23"/>
      <c r="N13" s="23"/>
      <c r="O13" s="23"/>
      <c r="P13" s="38"/>
      <c r="Q13" s="61"/>
      <c r="R13" s="60"/>
      <c r="S13" s="60"/>
      <c r="T13" s="83"/>
      <c r="V13" s="1"/>
      <c r="X13" s="1"/>
    </row>
    <row r="14" spans="1:24" x14ac:dyDescent="0.2">
      <c r="A14" s="5">
        <v>4</v>
      </c>
      <c r="E14" s="24" t="s">
        <v>8</v>
      </c>
      <c r="F14" s="25">
        <v>24500</v>
      </c>
      <c r="G14" s="25">
        <f t="shared" ref="G14:G19" si="3">SUM(H14:S14)</f>
        <v>25326.799999999992</v>
      </c>
      <c r="H14" s="14">
        <v>2091.0500000000002</v>
      </c>
      <c r="I14" s="14">
        <v>2091.0500000000002</v>
      </c>
      <c r="J14" s="14">
        <v>2091.0500000000002</v>
      </c>
      <c r="K14" s="14">
        <v>2091.0500000000002</v>
      </c>
      <c r="L14" s="14">
        <v>2091.0500000000002</v>
      </c>
      <c r="M14" s="14">
        <v>2091.0500000000002</v>
      </c>
      <c r="N14" s="14">
        <v>2091.0500000000002</v>
      </c>
      <c r="O14" s="14">
        <v>2091.0500000000002</v>
      </c>
      <c r="P14" s="14">
        <v>2149.6</v>
      </c>
      <c r="Q14" s="14">
        <v>2149.6</v>
      </c>
      <c r="R14" s="14">
        <v>2149.6</v>
      </c>
      <c r="S14" s="14">
        <v>2149.6</v>
      </c>
      <c r="T14" s="83"/>
      <c r="U14" s="1">
        <f>F14/12</f>
        <v>2041.6666666666667</v>
      </c>
      <c r="V14" s="1">
        <v>23177.200000000001</v>
      </c>
      <c r="W14">
        <v>25326.799999999999</v>
      </c>
      <c r="X14" s="1">
        <f t="shared" si="0"/>
        <v>2149.5999999999985</v>
      </c>
    </row>
    <row r="15" spans="1:24" x14ac:dyDescent="0.2">
      <c r="A15" s="5">
        <v>5</v>
      </c>
      <c r="E15" s="24" t="s">
        <v>9</v>
      </c>
      <c r="F15" s="25">
        <v>23500</v>
      </c>
      <c r="G15" s="25">
        <f t="shared" si="3"/>
        <v>15555.539999999997</v>
      </c>
      <c r="H15" s="14"/>
      <c r="I15" s="14">
        <v>2222.2199999999998</v>
      </c>
      <c r="J15" s="14"/>
      <c r="K15" s="14">
        <v>2222.2199999999998</v>
      </c>
      <c r="L15" s="14">
        <v>0</v>
      </c>
      <c r="M15" s="14">
        <v>2222.2199999999998</v>
      </c>
      <c r="N15" s="63">
        <v>2222.2199999999998</v>
      </c>
      <c r="O15" s="63">
        <v>2222.2199999999998</v>
      </c>
      <c r="P15" s="57"/>
      <c r="Q15" s="14"/>
      <c r="R15" s="14">
        <v>2222.2199999999998</v>
      </c>
      <c r="S15" s="14">
        <v>2222.2199999999998</v>
      </c>
      <c r="T15" s="83"/>
      <c r="U15" s="1">
        <f>F15/12</f>
        <v>1958.3333333333333</v>
      </c>
      <c r="V15" s="1">
        <v>13333.32</v>
      </c>
      <c r="W15">
        <v>15555.54</v>
      </c>
      <c r="X15" s="1">
        <f t="shared" si="0"/>
        <v>2222.2200000000012</v>
      </c>
    </row>
    <row r="16" spans="1:24" x14ac:dyDescent="0.2">
      <c r="A16" s="5">
        <v>6</v>
      </c>
      <c r="E16" s="24" t="s">
        <v>10</v>
      </c>
      <c r="F16" s="25">
        <v>60000</v>
      </c>
      <c r="G16" s="25">
        <f t="shared" si="3"/>
        <v>60000</v>
      </c>
      <c r="H16" s="14"/>
      <c r="I16" s="14">
        <v>10000</v>
      </c>
      <c r="J16" s="14">
        <v>5000</v>
      </c>
      <c r="K16" s="14">
        <v>10000</v>
      </c>
      <c r="L16" s="14"/>
      <c r="M16" s="14">
        <v>5000</v>
      </c>
      <c r="N16" s="63">
        <v>5000</v>
      </c>
      <c r="O16" s="63">
        <v>5000</v>
      </c>
      <c r="P16" s="57">
        <v>5000</v>
      </c>
      <c r="Q16" s="14">
        <v>5000</v>
      </c>
      <c r="R16" s="14">
        <v>5000</v>
      </c>
      <c r="S16" s="14">
        <v>5000</v>
      </c>
      <c r="T16" s="4"/>
      <c r="U16" s="1">
        <f>F16/12</f>
        <v>5000</v>
      </c>
      <c r="V16" s="1">
        <v>55000</v>
      </c>
      <c r="W16">
        <v>60000</v>
      </c>
      <c r="X16" s="1">
        <f t="shared" si="0"/>
        <v>5000</v>
      </c>
    </row>
    <row r="17" spans="1:24" x14ac:dyDescent="0.2">
      <c r="A17" s="5">
        <v>3</v>
      </c>
      <c r="E17" s="13" t="s">
        <v>52</v>
      </c>
      <c r="F17" s="25">
        <v>34000</v>
      </c>
      <c r="G17" s="25">
        <f t="shared" si="3"/>
        <v>35637.289999999994</v>
      </c>
      <c r="H17" s="14">
        <v>2895.46</v>
      </c>
      <c r="I17" s="14">
        <v>2976.53</v>
      </c>
      <c r="J17" s="14">
        <v>2976.53</v>
      </c>
      <c r="K17" s="14">
        <v>2976.53</v>
      </c>
      <c r="L17" s="14">
        <v>2976.53</v>
      </c>
      <c r="M17" s="14">
        <v>2976.53</v>
      </c>
      <c r="N17" s="63">
        <v>2976.53</v>
      </c>
      <c r="O17" s="63">
        <v>2976.53</v>
      </c>
      <c r="P17" s="57">
        <v>2976.53</v>
      </c>
      <c r="Q17" s="14">
        <v>2976.53</v>
      </c>
      <c r="R17" s="14">
        <v>2976.53</v>
      </c>
      <c r="S17" s="14">
        <v>2976.53</v>
      </c>
      <c r="T17" s="60"/>
      <c r="U17" s="1">
        <f>F17/12</f>
        <v>2833.3333333333335</v>
      </c>
      <c r="V17" s="1">
        <v>32660.76</v>
      </c>
      <c r="W17">
        <v>35637.29</v>
      </c>
      <c r="X17" s="1">
        <f t="shared" si="0"/>
        <v>2976.5300000000025</v>
      </c>
    </row>
    <row r="18" spans="1:24" x14ac:dyDescent="0.2">
      <c r="A18" s="5">
        <v>16</v>
      </c>
      <c r="E18" s="24" t="s">
        <v>43</v>
      </c>
      <c r="F18" s="25">
        <v>2000</v>
      </c>
      <c r="G18" s="25">
        <f t="shared" si="3"/>
        <v>1710</v>
      </c>
      <c r="H18" s="82">
        <v>1260.5</v>
      </c>
      <c r="I18" s="82">
        <v>500</v>
      </c>
      <c r="J18" s="82">
        <v>-1030.5</v>
      </c>
      <c r="K18" s="82">
        <v>100</v>
      </c>
      <c r="L18" s="82">
        <v>290</v>
      </c>
      <c r="M18" s="82">
        <v>130</v>
      </c>
      <c r="N18" s="74">
        <v>50</v>
      </c>
      <c r="O18" s="74">
        <v>0</v>
      </c>
      <c r="P18" s="58">
        <v>180</v>
      </c>
      <c r="Q18" s="14">
        <v>0</v>
      </c>
      <c r="R18" s="14">
        <v>100</v>
      </c>
      <c r="S18" s="14">
        <v>130</v>
      </c>
      <c r="T18" s="60"/>
      <c r="U18" s="1">
        <f>F18/12</f>
        <v>166.66666666666666</v>
      </c>
      <c r="V18" s="1">
        <v>1580</v>
      </c>
      <c r="W18">
        <v>1710</v>
      </c>
      <c r="X18" s="1">
        <f t="shared" si="0"/>
        <v>130</v>
      </c>
    </row>
    <row r="19" spans="1:24" x14ac:dyDescent="0.2">
      <c r="F19" s="4">
        <f>SUM(F14:F18)</f>
        <v>144000</v>
      </c>
      <c r="G19" s="43">
        <f t="shared" si="3"/>
        <v>138229.63000000003</v>
      </c>
      <c r="H19" s="4">
        <f t="shared" ref="H19:S19" si="4">SUM(H14:H18)</f>
        <v>6247.01</v>
      </c>
      <c r="I19" s="4">
        <f t="shared" si="4"/>
        <v>17789.8</v>
      </c>
      <c r="J19" s="4">
        <f t="shared" si="4"/>
        <v>9037.08</v>
      </c>
      <c r="K19" s="4">
        <f t="shared" si="4"/>
        <v>17389.8</v>
      </c>
      <c r="L19" s="4">
        <f t="shared" si="4"/>
        <v>5357.58</v>
      </c>
      <c r="M19" s="4">
        <f t="shared" si="4"/>
        <v>12419.800000000001</v>
      </c>
      <c r="N19" s="4">
        <f t="shared" si="4"/>
        <v>12339.800000000001</v>
      </c>
      <c r="O19" s="4">
        <f t="shared" si="4"/>
        <v>12289.800000000001</v>
      </c>
      <c r="P19" s="4">
        <f t="shared" si="4"/>
        <v>10306.130000000001</v>
      </c>
      <c r="Q19" s="4">
        <f t="shared" si="4"/>
        <v>10126.130000000001</v>
      </c>
      <c r="R19" s="4">
        <f t="shared" si="4"/>
        <v>12448.35</v>
      </c>
      <c r="S19" s="4">
        <f t="shared" si="4"/>
        <v>12478.35</v>
      </c>
      <c r="T19" s="93">
        <v>11</v>
      </c>
      <c r="U19" s="1">
        <f>SUM(U14:U18)</f>
        <v>12000</v>
      </c>
      <c r="V19" s="1"/>
      <c r="X19" s="1"/>
    </row>
    <row r="20" spans="1:24" x14ac:dyDescent="0.2">
      <c r="D20" s="22"/>
      <c r="E20" s="22"/>
      <c r="F20" s="23"/>
      <c r="G20" s="43"/>
      <c r="H20" s="23"/>
      <c r="I20" s="23"/>
      <c r="J20" s="23"/>
      <c r="K20" s="23"/>
      <c r="L20" s="23"/>
      <c r="M20" s="23"/>
      <c r="N20" s="23"/>
      <c r="O20" s="23"/>
      <c r="P20" s="38"/>
      <c r="Q20" s="61"/>
      <c r="R20" s="60"/>
      <c r="S20" s="60"/>
      <c r="T20" s="83"/>
      <c r="U20" s="91">
        <f>U19*T19</f>
        <v>132000</v>
      </c>
      <c r="V20" s="1"/>
      <c r="X20" s="1"/>
    </row>
    <row r="21" spans="1:24" x14ac:dyDescent="0.2">
      <c r="D21" s="10" t="s">
        <v>11</v>
      </c>
      <c r="E21" s="22"/>
      <c r="F21" s="23"/>
      <c r="G21" s="43"/>
      <c r="H21" s="23"/>
      <c r="I21" s="23"/>
      <c r="J21" s="23"/>
      <c r="K21" s="23"/>
      <c r="L21" s="23"/>
      <c r="M21" s="23"/>
      <c r="N21" s="23"/>
      <c r="O21" s="23"/>
      <c r="P21" s="38"/>
      <c r="Q21" s="61"/>
      <c r="R21" s="60"/>
      <c r="S21" s="60"/>
      <c r="T21" s="83"/>
      <c r="V21" s="1"/>
      <c r="X21" s="1"/>
    </row>
    <row r="22" spans="1:24" x14ac:dyDescent="0.2">
      <c r="A22" s="5">
        <v>7</v>
      </c>
      <c r="E22" s="24" t="s">
        <v>12</v>
      </c>
      <c r="F22" s="25">
        <v>67000</v>
      </c>
      <c r="G22" s="25">
        <f>SUM(H22:S22)</f>
        <v>60392.5</v>
      </c>
      <c r="H22" s="25">
        <v>4459.5</v>
      </c>
      <c r="I22" s="25">
        <v>4415.5</v>
      </c>
      <c r="J22" s="25">
        <v>4795</v>
      </c>
      <c r="K22" s="25">
        <v>7174</v>
      </c>
      <c r="L22" s="25">
        <v>6009</v>
      </c>
      <c r="M22" s="25">
        <v>7471.5</v>
      </c>
      <c r="N22" s="87">
        <v>-1125</v>
      </c>
      <c r="O22" s="25">
        <v>2281.1999999999998</v>
      </c>
      <c r="P22" s="57">
        <v>5348.44</v>
      </c>
      <c r="Q22" s="57">
        <v>7635.86</v>
      </c>
      <c r="R22" s="57">
        <v>6465.5</v>
      </c>
      <c r="S22" s="57">
        <v>5462</v>
      </c>
      <c r="T22" s="83"/>
      <c r="U22" s="1">
        <f>F22/12</f>
        <v>5583.333333333333</v>
      </c>
      <c r="V22" s="1">
        <v>54930.5</v>
      </c>
      <c r="W22" s="1">
        <v>60392.5</v>
      </c>
      <c r="X22" s="1">
        <f t="shared" si="0"/>
        <v>5462</v>
      </c>
    </row>
    <row r="23" spans="1:24" x14ac:dyDescent="0.2">
      <c r="A23" s="5">
        <v>8</v>
      </c>
      <c r="E23" s="24" t="s">
        <v>13</v>
      </c>
      <c r="F23" s="25">
        <v>135000</v>
      </c>
      <c r="G23" s="25">
        <v>128543.5</v>
      </c>
      <c r="H23" s="25">
        <v>1072</v>
      </c>
      <c r="I23" s="25">
        <v>2188</v>
      </c>
      <c r="J23" s="25">
        <v>4214.3999999999996</v>
      </c>
      <c r="K23" s="25">
        <v>8714.7000000000007</v>
      </c>
      <c r="L23" s="25">
        <v>17966.599999999999</v>
      </c>
      <c r="M23" s="25">
        <v>39237.5</v>
      </c>
      <c r="N23" s="87">
        <v>31413.4</v>
      </c>
      <c r="O23" s="25">
        <v>13299.4</v>
      </c>
      <c r="P23" s="57">
        <v>336</v>
      </c>
      <c r="Q23" s="57">
        <v>6187</v>
      </c>
      <c r="R23" s="57">
        <v>5776.5</v>
      </c>
      <c r="S23" s="57">
        <v>1138</v>
      </c>
      <c r="T23" s="17"/>
      <c r="U23" s="1">
        <f>F23/12</f>
        <v>11250</v>
      </c>
      <c r="V23" s="1">
        <v>130405.5</v>
      </c>
      <c r="W23" s="1">
        <v>131543.5</v>
      </c>
      <c r="X23" s="1">
        <f t="shared" si="0"/>
        <v>1138</v>
      </c>
    </row>
    <row r="24" spans="1:24" x14ac:dyDescent="0.2">
      <c r="A24" s="5">
        <v>10</v>
      </c>
      <c r="E24" s="24" t="s">
        <v>14</v>
      </c>
      <c r="F24" s="25">
        <v>5000</v>
      </c>
      <c r="G24" s="25">
        <f>SUM(H24:S24)</f>
        <v>6278.46</v>
      </c>
      <c r="H24" s="25"/>
      <c r="I24" s="25">
        <v>50</v>
      </c>
      <c r="J24" s="25">
        <v>50</v>
      </c>
      <c r="K24" s="25">
        <v>0</v>
      </c>
      <c r="L24" s="25">
        <v>3000</v>
      </c>
      <c r="M24" s="25">
        <v>45</v>
      </c>
      <c r="N24" s="87">
        <v>850</v>
      </c>
      <c r="O24" s="25">
        <v>0</v>
      </c>
      <c r="P24" s="57">
        <v>93.6</v>
      </c>
      <c r="Q24" s="57">
        <v>26.66</v>
      </c>
      <c r="R24" s="57">
        <v>2163.1999999999998</v>
      </c>
      <c r="S24" s="57">
        <v>0</v>
      </c>
      <c r="T24" s="60"/>
      <c r="U24" s="1">
        <f>F24/12</f>
        <v>416.66666666666669</v>
      </c>
      <c r="V24" s="1">
        <v>6278.46</v>
      </c>
      <c r="W24" s="1">
        <v>6278.46</v>
      </c>
      <c r="X24" s="1">
        <f>W24-V24</f>
        <v>0</v>
      </c>
    </row>
    <row r="25" spans="1:24" x14ac:dyDescent="0.2">
      <c r="E25" s="24" t="s">
        <v>72</v>
      </c>
      <c r="F25" s="25">
        <v>4000</v>
      </c>
      <c r="G25" s="25">
        <f>SUM(H25:S25)</f>
        <v>893</v>
      </c>
      <c r="H25" s="25">
        <v>252</v>
      </c>
      <c r="I25" s="25">
        <v>113</v>
      </c>
      <c r="J25" s="25">
        <v>100</v>
      </c>
      <c r="K25" s="25">
        <v>54</v>
      </c>
      <c r="L25" s="25">
        <v>64</v>
      </c>
      <c r="M25" s="25">
        <v>170</v>
      </c>
      <c r="N25" s="73">
        <v>30</v>
      </c>
      <c r="O25" s="73">
        <v>40</v>
      </c>
      <c r="P25" s="38">
        <v>52</v>
      </c>
      <c r="Q25" s="38">
        <v>12</v>
      </c>
      <c r="R25" s="38"/>
      <c r="S25" s="57">
        <v>6</v>
      </c>
      <c r="T25" s="60"/>
      <c r="U25" s="1">
        <f>F25/12</f>
        <v>333.33333333333331</v>
      </c>
      <c r="V25" s="1">
        <v>887</v>
      </c>
      <c r="W25" s="1">
        <v>893</v>
      </c>
      <c r="X25" s="1">
        <f>W25-V25</f>
        <v>6</v>
      </c>
    </row>
    <row r="26" spans="1:24" x14ac:dyDescent="0.2">
      <c r="E26" s="24"/>
      <c r="F26" s="17">
        <f>SUM(F22:F25)</f>
        <v>211000</v>
      </c>
      <c r="G26" s="88">
        <f>SUM(G22:G25)</f>
        <v>196107.46</v>
      </c>
      <c r="H26" s="17">
        <f>SUM(H22:H25)</f>
        <v>5783.5</v>
      </c>
      <c r="I26" s="17">
        <f>SUM(I22:I25)</f>
        <v>6766.5</v>
      </c>
      <c r="J26" s="17">
        <f t="shared" ref="J26:M26" si="5">SUM(J22:J25)</f>
        <v>9159.4</v>
      </c>
      <c r="K26" s="17">
        <f t="shared" si="5"/>
        <v>15942.7</v>
      </c>
      <c r="L26" s="17">
        <f t="shared" si="5"/>
        <v>27039.599999999999</v>
      </c>
      <c r="M26" s="17">
        <f t="shared" si="5"/>
        <v>46924</v>
      </c>
      <c r="N26" s="17">
        <f>SUM(N22:N25)</f>
        <v>31168.400000000001</v>
      </c>
      <c r="O26" s="17">
        <f>SUM(O22:O25)</f>
        <v>15620.599999999999</v>
      </c>
      <c r="P26" s="17">
        <f>SUM(P22:P25)</f>
        <v>5830.04</v>
      </c>
      <c r="Q26" s="17">
        <f>SUM(Q22:Q25)</f>
        <v>13861.52</v>
      </c>
      <c r="R26" s="17">
        <f>SUM(R22:R25)</f>
        <v>14405.2</v>
      </c>
      <c r="S26" s="17">
        <f t="shared" ref="S26" si="6">SUM(S22:S24)</f>
        <v>6600</v>
      </c>
      <c r="T26" s="83"/>
      <c r="U26" s="1">
        <f>SUM(U22:U25)</f>
        <v>17583.333333333332</v>
      </c>
      <c r="V26" s="1"/>
      <c r="X26" s="1"/>
    </row>
    <row r="27" spans="1:24" x14ac:dyDescent="0.2">
      <c r="D27" s="26"/>
      <c r="E27" s="26"/>
      <c r="F27" s="73"/>
      <c r="G27" s="71"/>
      <c r="H27" s="27"/>
      <c r="I27" s="27"/>
      <c r="J27" s="27"/>
      <c r="K27" s="27"/>
      <c r="L27" s="27"/>
      <c r="M27" s="27"/>
      <c r="N27" s="27"/>
      <c r="O27" s="27"/>
      <c r="P27" s="38"/>
      <c r="Q27" s="61"/>
      <c r="R27" s="60"/>
      <c r="S27" s="60"/>
      <c r="T27" s="93">
        <v>11</v>
      </c>
      <c r="U27" s="91">
        <f>U26*T27</f>
        <v>193416.66666666666</v>
      </c>
      <c r="V27" s="1"/>
      <c r="W27" s="1"/>
      <c r="X27" s="1"/>
    </row>
    <row r="28" spans="1:24" x14ac:dyDescent="0.2">
      <c r="D28" s="22" t="s">
        <v>15</v>
      </c>
      <c r="E28" s="22"/>
      <c r="F28" s="72"/>
      <c r="G28" s="71"/>
      <c r="H28" s="23"/>
      <c r="I28" s="23"/>
      <c r="J28" s="23"/>
      <c r="K28" s="23"/>
      <c r="L28" s="23"/>
      <c r="M28" s="23"/>
      <c r="N28" s="23"/>
      <c r="O28" s="23"/>
      <c r="P28" s="38"/>
      <c r="Q28" s="61"/>
      <c r="R28" s="60"/>
      <c r="S28" s="60"/>
      <c r="T28" s="60"/>
      <c r="V28" s="1"/>
      <c r="X28" s="1"/>
    </row>
    <row r="29" spans="1:24" ht="13.5" customHeight="1" x14ac:dyDescent="0.2">
      <c r="A29" s="5">
        <v>11</v>
      </c>
      <c r="D29" s="29"/>
      <c r="E29" s="24" t="s">
        <v>16</v>
      </c>
      <c r="F29" s="25">
        <v>40000</v>
      </c>
      <c r="G29" s="43">
        <f t="shared" ref="G29:G39" si="7">SUM(H29:S29)</f>
        <v>25000</v>
      </c>
      <c r="H29" s="25"/>
      <c r="I29" s="25"/>
      <c r="J29" s="25"/>
      <c r="K29" s="25"/>
      <c r="L29" s="25"/>
      <c r="M29" s="25">
        <v>25000</v>
      </c>
      <c r="N29" s="25"/>
      <c r="O29" s="25"/>
      <c r="P29" s="57"/>
      <c r="Q29" s="57"/>
      <c r="R29" s="57"/>
      <c r="S29" s="57"/>
      <c r="T29" s="60"/>
      <c r="U29" s="1">
        <f>F29/12</f>
        <v>3333.3333333333335</v>
      </c>
      <c r="V29" s="1"/>
      <c r="X29" s="1">
        <f t="shared" si="0"/>
        <v>0</v>
      </c>
    </row>
    <row r="30" spans="1:24" x14ac:dyDescent="0.2">
      <c r="D30" s="24"/>
      <c r="F30" s="4">
        <f>SUM(F29:F29)</f>
        <v>40000</v>
      </c>
      <c r="G30" s="84">
        <f t="shared" si="7"/>
        <v>25000</v>
      </c>
      <c r="H30" s="4">
        <f t="shared" ref="H30:S30" si="8">SUM(H29:H29)</f>
        <v>0</v>
      </c>
      <c r="I30" s="4">
        <f t="shared" si="8"/>
        <v>0</v>
      </c>
      <c r="J30" s="4">
        <f t="shared" si="8"/>
        <v>0</v>
      </c>
      <c r="K30" s="4">
        <f t="shared" si="8"/>
        <v>0</v>
      </c>
      <c r="L30" s="4">
        <f t="shared" si="8"/>
        <v>0</v>
      </c>
      <c r="M30" s="4">
        <f t="shared" si="8"/>
        <v>25000</v>
      </c>
      <c r="N30" s="4">
        <f t="shared" si="8"/>
        <v>0</v>
      </c>
      <c r="O30" s="4">
        <f t="shared" si="8"/>
        <v>0</v>
      </c>
      <c r="P30" s="4">
        <f t="shared" si="8"/>
        <v>0</v>
      </c>
      <c r="Q30" s="4">
        <f t="shared" si="8"/>
        <v>0</v>
      </c>
      <c r="R30" s="4">
        <f t="shared" si="8"/>
        <v>0</v>
      </c>
      <c r="S30" s="4">
        <f t="shared" si="8"/>
        <v>0</v>
      </c>
      <c r="T30" s="93">
        <v>11</v>
      </c>
      <c r="V30" s="1"/>
      <c r="X30" s="1"/>
    </row>
    <row r="31" spans="1:24" x14ac:dyDescent="0.2">
      <c r="D31" s="24"/>
      <c r="F31" s="21"/>
      <c r="G31" s="71"/>
      <c r="H31" s="21"/>
      <c r="I31" s="21"/>
      <c r="J31" s="21"/>
      <c r="K31" s="21"/>
      <c r="L31" s="21"/>
      <c r="M31" s="21"/>
      <c r="N31" s="21"/>
      <c r="O31" s="21"/>
      <c r="P31" s="38"/>
      <c r="Q31" s="61"/>
      <c r="R31" s="60"/>
      <c r="S31" s="60"/>
      <c r="T31" s="83"/>
      <c r="U31" s="91">
        <f>U29*T30</f>
        <v>36666.666666666672</v>
      </c>
      <c r="V31" s="1"/>
      <c r="X31" s="1"/>
    </row>
    <row r="32" spans="1:24" x14ac:dyDescent="0.2">
      <c r="D32" s="10" t="s">
        <v>17</v>
      </c>
      <c r="E32" s="22"/>
      <c r="F32" s="72"/>
      <c r="G32" s="71"/>
      <c r="H32" s="72"/>
      <c r="I32" s="23"/>
      <c r="J32" s="23"/>
      <c r="K32" s="23"/>
      <c r="L32" s="23"/>
      <c r="M32" s="23"/>
      <c r="N32" s="23"/>
      <c r="O32" s="23"/>
      <c r="P32" s="38"/>
      <c r="Q32" s="61"/>
      <c r="R32" s="60"/>
      <c r="S32" s="60"/>
      <c r="T32" s="83"/>
      <c r="V32" s="1"/>
      <c r="X32" s="1"/>
    </row>
    <row r="33" spans="1:24" x14ac:dyDescent="0.2">
      <c r="A33" s="5">
        <v>12</v>
      </c>
      <c r="E33" s="13" t="s">
        <v>18</v>
      </c>
      <c r="F33" s="86">
        <v>38000</v>
      </c>
      <c r="G33" s="85">
        <f t="shared" si="7"/>
        <v>26695</v>
      </c>
      <c r="H33" s="86"/>
      <c r="I33" s="14"/>
      <c r="J33" s="14">
        <v>17500</v>
      </c>
      <c r="K33" s="14"/>
      <c r="L33" s="14"/>
      <c r="M33" s="14">
        <v>60</v>
      </c>
      <c r="N33" s="14"/>
      <c r="O33" s="14"/>
      <c r="P33" s="14"/>
      <c r="Q33" s="14"/>
      <c r="R33" s="14"/>
      <c r="S33" s="14">
        <v>9135</v>
      </c>
      <c r="T33" s="83"/>
      <c r="U33" s="1">
        <f t="shared" ref="U33:U38" si="9">F33/12</f>
        <v>3166.6666666666665</v>
      </c>
      <c r="V33" s="1">
        <v>17500</v>
      </c>
      <c r="W33">
        <v>26695</v>
      </c>
      <c r="X33" s="1">
        <f t="shared" si="0"/>
        <v>9195</v>
      </c>
    </row>
    <row r="34" spans="1:24" hidden="1" x14ac:dyDescent="0.2">
      <c r="E34" s="13" t="s">
        <v>19</v>
      </c>
      <c r="F34" s="14"/>
      <c r="G34" s="43">
        <f t="shared" si="7"/>
        <v>0</v>
      </c>
      <c r="H34" s="14"/>
      <c r="I34" s="14"/>
      <c r="J34" s="14"/>
      <c r="K34" s="14"/>
      <c r="L34" s="14"/>
      <c r="M34" s="14"/>
      <c r="N34" s="14"/>
      <c r="O34" s="14"/>
      <c r="P34" s="57"/>
      <c r="Q34" s="14"/>
      <c r="R34" s="14"/>
      <c r="S34" s="14"/>
      <c r="T34" s="83"/>
      <c r="U34" s="1">
        <f t="shared" si="9"/>
        <v>0</v>
      </c>
      <c r="V34" s="1" t="e">
        <f>#REF!</f>
        <v>#REF!</v>
      </c>
      <c r="X34" s="1" t="e">
        <f t="shared" si="0"/>
        <v>#REF!</v>
      </c>
    </row>
    <row r="35" spans="1:24" ht="13.5" customHeight="1" x14ac:dyDescent="0.2">
      <c r="A35" s="5">
        <v>14</v>
      </c>
      <c r="E35" s="13" t="s">
        <v>20</v>
      </c>
      <c r="F35" s="14">
        <v>56000</v>
      </c>
      <c r="G35" s="43">
        <f t="shared" si="7"/>
        <v>46000</v>
      </c>
      <c r="H35" s="14"/>
      <c r="I35" s="14"/>
      <c r="J35" s="14"/>
      <c r="K35" s="14"/>
      <c r="L35" s="14"/>
      <c r="M35" s="14"/>
      <c r="N35" s="14"/>
      <c r="O35" s="14"/>
      <c r="P35" s="57"/>
      <c r="Q35" s="14">
        <v>23000</v>
      </c>
      <c r="R35" s="14"/>
      <c r="S35" s="14">
        <v>23000</v>
      </c>
      <c r="T35" s="83"/>
      <c r="U35" s="1">
        <f t="shared" si="9"/>
        <v>4666.666666666667</v>
      </c>
      <c r="V35" s="1"/>
      <c r="X35" s="1">
        <f t="shared" si="0"/>
        <v>0</v>
      </c>
    </row>
    <row r="36" spans="1:24" x14ac:dyDescent="0.2">
      <c r="A36" s="5">
        <v>13</v>
      </c>
      <c r="E36" s="13" t="s">
        <v>21</v>
      </c>
      <c r="F36" s="14">
        <v>0</v>
      </c>
      <c r="G36" s="43">
        <f t="shared" si="7"/>
        <v>0</v>
      </c>
      <c r="H36" s="14"/>
      <c r="I36" s="14"/>
      <c r="J36" s="14"/>
      <c r="K36" s="14"/>
      <c r="L36" s="14"/>
      <c r="M36" s="14"/>
      <c r="N36" s="14"/>
      <c r="O36" s="14"/>
      <c r="P36" s="57"/>
      <c r="Q36" s="14"/>
      <c r="R36" s="41"/>
      <c r="S36" s="14"/>
      <c r="T36" s="17"/>
      <c r="U36" s="1">
        <f t="shared" si="9"/>
        <v>0</v>
      </c>
      <c r="V36" s="1">
        <v>0</v>
      </c>
      <c r="X36" s="1">
        <f t="shared" si="0"/>
        <v>0</v>
      </c>
    </row>
    <row r="37" spans="1:24" x14ac:dyDescent="0.2">
      <c r="E37" s="13" t="s">
        <v>56</v>
      </c>
      <c r="F37" s="14">
        <v>0</v>
      </c>
      <c r="G37" s="43">
        <f t="shared" si="7"/>
        <v>0</v>
      </c>
      <c r="H37" s="14"/>
      <c r="I37" s="14"/>
      <c r="J37" s="14"/>
      <c r="K37" s="14"/>
      <c r="L37" s="14"/>
      <c r="M37" s="14"/>
      <c r="N37" s="14"/>
      <c r="O37" s="14"/>
      <c r="P37" s="57"/>
      <c r="Q37" s="14"/>
      <c r="R37" s="41"/>
      <c r="S37" s="14"/>
      <c r="T37" s="16"/>
      <c r="U37" s="1">
        <f t="shared" si="9"/>
        <v>0</v>
      </c>
      <c r="V37" s="1">
        <v>0</v>
      </c>
      <c r="X37" s="1">
        <f t="shared" si="0"/>
        <v>0</v>
      </c>
    </row>
    <row r="38" spans="1:24" x14ac:dyDescent="0.2">
      <c r="A38" s="5">
        <v>9</v>
      </c>
      <c r="E38" s="13" t="s">
        <v>57</v>
      </c>
      <c r="F38" s="14">
        <v>0</v>
      </c>
      <c r="G38" s="43">
        <f t="shared" si="7"/>
        <v>0</v>
      </c>
      <c r="H38" s="14"/>
      <c r="I38" s="14"/>
      <c r="J38" s="14"/>
      <c r="K38" s="14"/>
      <c r="L38" s="14"/>
      <c r="M38" s="14"/>
      <c r="N38" s="14">
        <v>0</v>
      </c>
      <c r="O38" s="14"/>
      <c r="P38" s="57"/>
      <c r="Q38" s="14">
        <v>0</v>
      </c>
      <c r="R38" s="41"/>
      <c r="S38" s="14"/>
      <c r="T38" s="16"/>
      <c r="U38" s="1">
        <f t="shared" si="9"/>
        <v>0</v>
      </c>
      <c r="V38" s="1">
        <v>0</v>
      </c>
      <c r="X38" s="1">
        <f t="shared" si="0"/>
        <v>0</v>
      </c>
    </row>
    <row r="39" spans="1:24" x14ac:dyDescent="0.2">
      <c r="D39" s="13"/>
      <c r="E39" s="10"/>
      <c r="F39" s="17">
        <f>SUM(F33:F38)</f>
        <v>94000</v>
      </c>
      <c r="G39" s="43">
        <f t="shared" si="7"/>
        <v>72695</v>
      </c>
      <c r="H39" s="17">
        <f t="shared" ref="H39:S39" si="10">SUM(H33:H38)</f>
        <v>0</v>
      </c>
      <c r="I39" s="17">
        <f t="shared" si="10"/>
        <v>0</v>
      </c>
      <c r="J39" s="17">
        <f t="shared" si="10"/>
        <v>17500</v>
      </c>
      <c r="K39" s="17">
        <f t="shared" si="10"/>
        <v>0</v>
      </c>
      <c r="L39" s="17">
        <f t="shared" si="10"/>
        <v>0</v>
      </c>
      <c r="M39" s="17">
        <f t="shared" si="10"/>
        <v>60</v>
      </c>
      <c r="N39" s="17">
        <f t="shared" si="10"/>
        <v>0</v>
      </c>
      <c r="O39" s="17">
        <f t="shared" si="10"/>
        <v>0</v>
      </c>
      <c r="P39" s="17">
        <f t="shared" si="10"/>
        <v>0</v>
      </c>
      <c r="Q39" s="17">
        <f>Q33+Q35+Q36+Q37+Q38</f>
        <v>23000</v>
      </c>
      <c r="R39" s="17">
        <f>R33+R35+R36+R37+R38</f>
        <v>0</v>
      </c>
      <c r="S39" s="17">
        <f t="shared" si="10"/>
        <v>32135</v>
      </c>
      <c r="T39" s="16"/>
      <c r="U39" s="1">
        <f>SUM(U33:U38)</f>
        <v>7833.3333333333339</v>
      </c>
    </row>
    <row r="40" spans="1:24" x14ac:dyDescent="0.2">
      <c r="D40" s="22"/>
      <c r="E40" s="10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1"/>
      <c r="Q40" s="51"/>
      <c r="R40" s="16"/>
      <c r="S40" s="16"/>
      <c r="T40" s="93">
        <v>11</v>
      </c>
      <c r="U40" s="91">
        <f>U39*T40</f>
        <v>86166.666666666672</v>
      </c>
    </row>
    <row r="41" spans="1:24" ht="15.75" x14ac:dyDescent="0.25">
      <c r="D41" s="13"/>
      <c r="E41" s="10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50"/>
      <c r="R41" s="16"/>
      <c r="S41" s="16"/>
      <c r="T41" s="92"/>
    </row>
    <row r="42" spans="1:24" x14ac:dyDescent="0.2">
      <c r="D42" s="3"/>
      <c r="E42" s="12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52"/>
      <c r="R42" s="16"/>
      <c r="S42" s="16"/>
      <c r="T42" s="16"/>
    </row>
    <row r="43" spans="1:24" ht="13.5" thickBot="1" x14ac:dyDescent="0.25">
      <c r="D43" s="22"/>
      <c r="E43" s="22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4"/>
      <c r="Q43" s="52"/>
      <c r="R43" s="16"/>
      <c r="S43" s="16"/>
      <c r="T43" s="16"/>
    </row>
    <row r="44" spans="1:24" ht="16.5" thickBot="1" x14ac:dyDescent="0.3">
      <c r="D44" s="30" t="s">
        <v>22</v>
      </c>
      <c r="E44" s="31"/>
      <c r="F44" s="32">
        <f t="shared" ref="F44:S44" si="11">+F11+F19+F26+F30+F39+F41</f>
        <v>1310000</v>
      </c>
      <c r="G44" s="32">
        <f t="shared" si="11"/>
        <v>1262877.99</v>
      </c>
      <c r="H44" s="32">
        <f t="shared" si="11"/>
        <v>81480.509999999995</v>
      </c>
      <c r="I44" s="32">
        <f t="shared" si="11"/>
        <v>93143.7</v>
      </c>
      <c r="J44" s="32">
        <f t="shared" si="11"/>
        <v>106919.48</v>
      </c>
      <c r="K44" s="32">
        <f t="shared" si="11"/>
        <v>102387.5</v>
      </c>
      <c r="L44" s="32">
        <f t="shared" si="11"/>
        <v>101738.07999999999</v>
      </c>
      <c r="M44" s="32">
        <f t="shared" si="11"/>
        <v>152980.79999999999</v>
      </c>
      <c r="N44" s="32">
        <f t="shared" si="11"/>
        <v>111995.70000000001</v>
      </c>
      <c r="O44" s="32">
        <f t="shared" si="11"/>
        <v>96519.5</v>
      </c>
      <c r="P44" s="32">
        <f t="shared" si="11"/>
        <v>85085.72</v>
      </c>
      <c r="Q44" s="32">
        <f t="shared" si="11"/>
        <v>116112.65000000001</v>
      </c>
      <c r="R44" s="32">
        <f t="shared" si="11"/>
        <v>96795</v>
      </c>
      <c r="S44" s="32">
        <f t="shared" si="11"/>
        <v>120713.35</v>
      </c>
      <c r="T44" s="16"/>
      <c r="V44" s="1"/>
      <c r="X44" s="1" t="e">
        <f>SUM(X9:X43)</f>
        <v>#REF!</v>
      </c>
    </row>
    <row r="45" spans="1:24" x14ac:dyDescent="0.2"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53"/>
      <c r="R45" s="16"/>
      <c r="S45" s="16"/>
      <c r="T45" s="16"/>
    </row>
    <row r="46" spans="1:24" x14ac:dyDescent="0.2"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53"/>
      <c r="R46" s="16"/>
      <c r="S46" s="16"/>
      <c r="T46" s="16"/>
    </row>
    <row r="47" spans="1:24" x14ac:dyDescent="0.2">
      <c r="F47" s="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53"/>
      <c r="R47" s="16"/>
      <c r="S47" s="16"/>
      <c r="T47" s="16"/>
    </row>
    <row r="48" spans="1:24" x14ac:dyDescent="0.2">
      <c r="F48" s="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53"/>
      <c r="R48" s="16"/>
      <c r="S48" s="16"/>
      <c r="T48" s="16"/>
    </row>
    <row r="49" spans="6:20" x14ac:dyDescent="0.2">
      <c r="F49" s="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53"/>
      <c r="R49" s="16"/>
      <c r="S49" s="16"/>
      <c r="T49" s="16"/>
    </row>
    <row r="50" spans="6:20" x14ac:dyDescent="0.2">
      <c r="F50" s="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53"/>
      <c r="R50" s="16"/>
      <c r="S50" s="16"/>
      <c r="T50" s="16"/>
    </row>
    <row r="51" spans="6:20" x14ac:dyDescent="0.2">
      <c r="F51" s="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53"/>
      <c r="R51" s="16"/>
      <c r="S51" s="16"/>
      <c r="T51" s="16"/>
    </row>
    <row r="52" spans="6:20" x14ac:dyDescent="0.2">
      <c r="F52" s="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53"/>
      <c r="R52" s="16"/>
      <c r="S52" s="16"/>
      <c r="T52" s="16"/>
    </row>
    <row r="53" spans="6:20" x14ac:dyDescent="0.2">
      <c r="F53" s="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53"/>
      <c r="R53" s="16"/>
      <c r="S53" s="16"/>
      <c r="T53" s="16"/>
    </row>
    <row r="54" spans="6:20" x14ac:dyDescent="0.2">
      <c r="F54" s="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53"/>
      <c r="R54" s="16"/>
      <c r="S54" s="16"/>
      <c r="T54" s="16"/>
    </row>
    <row r="55" spans="6:20" x14ac:dyDescent="0.2">
      <c r="F55" s="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53"/>
      <c r="R55" s="16"/>
      <c r="S55" s="16"/>
      <c r="T55" s="16"/>
    </row>
    <row r="56" spans="6:20" x14ac:dyDescent="0.2">
      <c r="F56" s="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53"/>
      <c r="R56" s="16"/>
      <c r="S56" s="16"/>
      <c r="T56" s="16"/>
    </row>
    <row r="57" spans="6:20" x14ac:dyDescent="0.2">
      <c r="F57" s="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53"/>
      <c r="R57" s="16"/>
      <c r="S57" s="16"/>
      <c r="T57" s="16"/>
    </row>
    <row r="58" spans="6:20" x14ac:dyDescent="0.2">
      <c r="F58" s="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53"/>
      <c r="R58" s="16"/>
      <c r="S58" s="16"/>
      <c r="T58" s="16"/>
    </row>
    <row r="59" spans="6:20" x14ac:dyDescent="0.2">
      <c r="F59" s="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53"/>
      <c r="R59" s="16"/>
      <c r="S59" s="16"/>
      <c r="T59" s="16"/>
    </row>
    <row r="60" spans="6:20" x14ac:dyDescent="0.2">
      <c r="F60" s="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53"/>
      <c r="R60" s="16"/>
      <c r="S60" s="16"/>
      <c r="T60" s="16"/>
    </row>
    <row r="61" spans="6:20" x14ac:dyDescent="0.2">
      <c r="F61" s="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53"/>
      <c r="R61" s="16"/>
      <c r="S61" s="16"/>
      <c r="T61" s="16"/>
    </row>
    <row r="62" spans="6:20" x14ac:dyDescent="0.2">
      <c r="F62" s="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53"/>
      <c r="R62" s="16"/>
      <c r="S62" s="16"/>
      <c r="T62" s="16"/>
    </row>
    <row r="63" spans="6:20" x14ac:dyDescent="0.2">
      <c r="F63" s="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53"/>
      <c r="R63" s="16"/>
      <c r="S63" s="16"/>
      <c r="T63" s="16"/>
    </row>
    <row r="64" spans="6:20" x14ac:dyDescent="0.2">
      <c r="F64" s="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53"/>
      <c r="R64" s="16"/>
      <c r="S64" s="16"/>
      <c r="T64" s="16"/>
    </row>
    <row r="65" spans="6:20" x14ac:dyDescent="0.2">
      <c r="F65" s="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53"/>
      <c r="R65" s="16"/>
      <c r="S65" s="16"/>
      <c r="T65" s="16"/>
    </row>
    <row r="66" spans="6:20" x14ac:dyDescent="0.2">
      <c r="F66" s="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53"/>
      <c r="R66" s="16"/>
      <c r="S66" s="16"/>
      <c r="T66" s="16"/>
    </row>
    <row r="67" spans="6:20" x14ac:dyDescent="0.2">
      <c r="F67" s="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53"/>
      <c r="R67" s="16"/>
      <c r="S67" s="16"/>
      <c r="T67" s="16"/>
    </row>
    <row r="68" spans="6:20" x14ac:dyDescent="0.2">
      <c r="F68" s="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53"/>
      <c r="R68" s="16"/>
      <c r="S68" s="16"/>
      <c r="T68" s="16"/>
    </row>
    <row r="69" spans="6:20" x14ac:dyDescent="0.2">
      <c r="F69" s="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53"/>
      <c r="R69" s="16"/>
      <c r="S69" s="16"/>
      <c r="T69" s="16"/>
    </row>
    <row r="70" spans="6:20" x14ac:dyDescent="0.2">
      <c r="F70" s="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53"/>
      <c r="R70" s="16"/>
      <c r="S70" s="16"/>
      <c r="T70" s="16"/>
    </row>
    <row r="71" spans="6:20" x14ac:dyDescent="0.2">
      <c r="F71" s="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53"/>
      <c r="R71" s="16"/>
      <c r="S71" s="16"/>
      <c r="T71" s="16"/>
    </row>
    <row r="72" spans="6:20" x14ac:dyDescent="0.2">
      <c r="F72" s="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53"/>
      <c r="R72" s="16"/>
      <c r="S72" s="16"/>
      <c r="T72" s="16"/>
    </row>
    <row r="73" spans="6:20" x14ac:dyDescent="0.2">
      <c r="F73" s="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53"/>
      <c r="R73" s="16"/>
      <c r="S73" s="16"/>
      <c r="T73" s="16"/>
    </row>
    <row r="74" spans="6:20" x14ac:dyDescent="0.2">
      <c r="F74" s="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53"/>
      <c r="R74" s="16"/>
      <c r="S74" s="16"/>
      <c r="T74" s="16"/>
    </row>
    <row r="75" spans="6:20" x14ac:dyDescent="0.2">
      <c r="F75" s="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53"/>
      <c r="R75" s="16"/>
      <c r="S75" s="16"/>
      <c r="T75" s="16"/>
    </row>
    <row r="76" spans="6:20" x14ac:dyDescent="0.2">
      <c r="F76" s="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53"/>
      <c r="R76" s="16"/>
      <c r="S76" s="16"/>
      <c r="T76" s="16"/>
    </row>
    <row r="77" spans="6:20" x14ac:dyDescent="0.2">
      <c r="F77" s="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53"/>
      <c r="R77" s="16"/>
      <c r="S77" s="16"/>
      <c r="T77" s="16"/>
    </row>
    <row r="78" spans="6:20" x14ac:dyDescent="0.2">
      <c r="F78" s="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53"/>
      <c r="R78" s="16"/>
      <c r="S78" s="16"/>
      <c r="T78" s="16"/>
    </row>
    <row r="79" spans="6:20" x14ac:dyDescent="0.2">
      <c r="F79" s="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53"/>
      <c r="R79" s="16"/>
      <c r="S79" s="16"/>
      <c r="T79" s="16"/>
    </row>
    <row r="80" spans="6:20" x14ac:dyDescent="0.2">
      <c r="F80" s="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53"/>
      <c r="R80" s="16"/>
      <c r="S80" s="16"/>
      <c r="T80" s="16"/>
    </row>
    <row r="81" spans="6:20" x14ac:dyDescent="0.2">
      <c r="F81" s="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53"/>
      <c r="R81" s="16"/>
      <c r="S81" s="16"/>
      <c r="T81" s="16"/>
    </row>
    <row r="82" spans="6:20" x14ac:dyDescent="0.2">
      <c r="F82" s="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53"/>
      <c r="R82" s="16"/>
      <c r="S82" s="16"/>
      <c r="T82" s="16"/>
    </row>
    <row r="83" spans="6:20" x14ac:dyDescent="0.2">
      <c r="F83" s="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53"/>
      <c r="R83" s="16"/>
      <c r="S83" s="16"/>
      <c r="T83" s="16"/>
    </row>
    <row r="84" spans="6:20" x14ac:dyDescent="0.2">
      <c r="F84" s="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53"/>
      <c r="R84" s="16"/>
      <c r="S84" s="16"/>
      <c r="T84" s="16"/>
    </row>
    <row r="85" spans="6:20" x14ac:dyDescent="0.2">
      <c r="F85" s="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53"/>
      <c r="R85" s="16"/>
      <c r="S85" s="16"/>
      <c r="T85" s="16"/>
    </row>
    <row r="86" spans="6:20" x14ac:dyDescent="0.2">
      <c r="F86" s="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53"/>
      <c r="R86" s="16"/>
      <c r="S86" s="16"/>
      <c r="T86" s="16"/>
    </row>
    <row r="87" spans="6:20" x14ac:dyDescent="0.2">
      <c r="F87" s="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53"/>
      <c r="R87" s="16"/>
      <c r="S87" s="16"/>
      <c r="T87" s="16"/>
    </row>
    <row r="88" spans="6:20" x14ac:dyDescent="0.2">
      <c r="F88" s="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54"/>
      <c r="R88" s="16"/>
      <c r="S88" s="16"/>
      <c r="T88" s="16"/>
    </row>
    <row r="89" spans="6:20" x14ac:dyDescent="0.2">
      <c r="F89" s="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54"/>
      <c r="R89" s="16"/>
      <c r="S89" s="16"/>
      <c r="T89" s="16"/>
    </row>
    <row r="90" spans="6:20" x14ac:dyDescent="0.2">
      <c r="F90" s="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54"/>
      <c r="R90" s="16"/>
      <c r="S90" s="16"/>
      <c r="T90" s="16"/>
    </row>
    <row r="91" spans="6:20" x14ac:dyDescent="0.2">
      <c r="F91" s="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54"/>
      <c r="R91" s="16"/>
      <c r="S91" s="16"/>
      <c r="T91" s="16"/>
    </row>
    <row r="92" spans="6:20" x14ac:dyDescent="0.2">
      <c r="F92" s="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54"/>
      <c r="R92" s="16"/>
      <c r="S92" s="16"/>
      <c r="T92" s="16"/>
    </row>
    <row r="93" spans="6:20" x14ac:dyDescent="0.2">
      <c r="F93" s="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54"/>
      <c r="R93" s="16"/>
      <c r="S93" s="16"/>
      <c r="T93" s="16"/>
    </row>
    <row r="94" spans="6:20" x14ac:dyDescent="0.2">
      <c r="F94" s="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54"/>
      <c r="R94" s="16"/>
      <c r="S94" s="16"/>
      <c r="T94" s="16"/>
    </row>
    <row r="95" spans="6:20" x14ac:dyDescent="0.2">
      <c r="F95" s="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54"/>
      <c r="R95" s="16"/>
      <c r="S95" s="16"/>
      <c r="T95" s="16"/>
    </row>
    <row r="96" spans="6:20" x14ac:dyDescent="0.2">
      <c r="F96" s="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54"/>
      <c r="R96" s="16"/>
      <c r="S96" s="16"/>
      <c r="T96" s="16"/>
    </row>
    <row r="97" spans="6:20" x14ac:dyDescent="0.2">
      <c r="F97" s="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54"/>
      <c r="R97" s="16"/>
      <c r="S97" s="16"/>
      <c r="T97" s="16"/>
    </row>
    <row r="98" spans="6:20" x14ac:dyDescent="0.2">
      <c r="F98" s="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54"/>
      <c r="R98" s="16"/>
      <c r="S98" s="16"/>
      <c r="T98" s="16"/>
    </row>
    <row r="99" spans="6:20" x14ac:dyDescent="0.2">
      <c r="F99" s="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54"/>
      <c r="R99" s="16"/>
      <c r="S99" s="16"/>
      <c r="T99" s="16"/>
    </row>
    <row r="100" spans="6:20" x14ac:dyDescent="0.2">
      <c r="F100" s="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54"/>
      <c r="R100" s="16"/>
      <c r="S100" s="16"/>
      <c r="T100" s="16"/>
    </row>
    <row r="101" spans="6:20" x14ac:dyDescent="0.2">
      <c r="F101" s="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54"/>
      <c r="R101" s="16"/>
      <c r="S101" s="16"/>
      <c r="T101" s="16"/>
    </row>
    <row r="102" spans="6:20" x14ac:dyDescent="0.2">
      <c r="F102" s="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54"/>
      <c r="R102" s="16"/>
      <c r="S102" s="16"/>
      <c r="T102" s="16"/>
    </row>
    <row r="103" spans="6:20" x14ac:dyDescent="0.2">
      <c r="F103" s="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54"/>
      <c r="R103" s="16"/>
      <c r="S103" s="16"/>
      <c r="T103" s="16"/>
    </row>
    <row r="104" spans="6:20" x14ac:dyDescent="0.2">
      <c r="F104" s="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54"/>
      <c r="R104" s="16"/>
      <c r="S104" s="16"/>
      <c r="T104" s="16"/>
    </row>
    <row r="105" spans="6:20" x14ac:dyDescent="0.2">
      <c r="F105" s="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54"/>
      <c r="R105" s="16"/>
      <c r="S105" s="16"/>
      <c r="T105" s="16"/>
    </row>
    <row r="106" spans="6:20" x14ac:dyDescent="0.2">
      <c r="F106" s="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54"/>
      <c r="R106" s="16"/>
      <c r="S106" s="16"/>
      <c r="T106" s="16"/>
    </row>
    <row r="107" spans="6:20" x14ac:dyDescent="0.2">
      <c r="F107" s="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54"/>
      <c r="R107" s="16"/>
      <c r="S107" s="16"/>
      <c r="T107" s="16"/>
    </row>
    <row r="108" spans="6:20" x14ac:dyDescent="0.2">
      <c r="F108" s="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54"/>
      <c r="R108" s="16"/>
      <c r="S108" s="16"/>
      <c r="T108" s="16"/>
    </row>
    <row r="109" spans="6:20" x14ac:dyDescent="0.2">
      <c r="F109" s="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54"/>
      <c r="R109" s="16"/>
      <c r="S109" s="16"/>
      <c r="T109" s="16"/>
    </row>
    <row r="110" spans="6:20" x14ac:dyDescent="0.2">
      <c r="F110" s="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54"/>
      <c r="R110" s="16"/>
      <c r="S110" s="16"/>
      <c r="T110" s="16"/>
    </row>
    <row r="111" spans="6:20" x14ac:dyDescent="0.2">
      <c r="F111" s="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54"/>
      <c r="R111" s="16"/>
      <c r="S111" s="16"/>
      <c r="T111" s="16"/>
    </row>
    <row r="112" spans="6:20" x14ac:dyDescent="0.2">
      <c r="F112" s="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54"/>
      <c r="R112" s="16"/>
      <c r="S112" s="16"/>
      <c r="T112" s="16"/>
    </row>
    <row r="113" spans="6:20" x14ac:dyDescent="0.2">
      <c r="F113" s="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54"/>
      <c r="R113" s="16"/>
      <c r="S113" s="16"/>
      <c r="T113" s="16"/>
    </row>
    <row r="114" spans="6:20" x14ac:dyDescent="0.2"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55"/>
      <c r="R114" s="16"/>
      <c r="S114" s="16"/>
      <c r="T114" s="16"/>
    </row>
    <row r="115" spans="6:20" x14ac:dyDescent="0.2"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55"/>
      <c r="R115" s="16"/>
      <c r="S115" s="16"/>
      <c r="T115" s="16"/>
    </row>
    <row r="116" spans="6:20" x14ac:dyDescent="0.2"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55"/>
      <c r="R116" s="16"/>
      <c r="S116" s="16"/>
      <c r="T116" s="16"/>
    </row>
    <row r="117" spans="6:20" x14ac:dyDescent="0.2"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55"/>
      <c r="R117" s="16"/>
      <c r="S117" s="16"/>
      <c r="T117" s="16"/>
    </row>
    <row r="118" spans="6:20" x14ac:dyDescent="0.2"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55"/>
      <c r="R118" s="16"/>
      <c r="S118" s="16"/>
      <c r="T118" s="16"/>
    </row>
    <row r="119" spans="6:20" x14ac:dyDescent="0.2"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55"/>
      <c r="R119" s="16"/>
      <c r="S119" s="16"/>
    </row>
    <row r="120" spans="6:20" x14ac:dyDescent="0.2"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55"/>
      <c r="R120" s="16"/>
      <c r="S120" s="16"/>
    </row>
    <row r="121" spans="6:20" x14ac:dyDescent="0.2"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55"/>
      <c r="R121" s="16"/>
      <c r="S121" s="16"/>
    </row>
  </sheetData>
  <mergeCells count="2">
    <mergeCell ref="E2:P2"/>
    <mergeCell ref="D6:E6"/>
  </mergeCells>
  <phoneticPr fontId="16" type="noConversion"/>
  <printOptions horizontalCentered="1"/>
  <pageMargins left="0.39370078740157483" right="0.78740157480314965" top="0.98425196850393704" bottom="0.98425196850393704" header="0" footer="0"/>
  <pageSetup paperSize="9" scale="6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3ACD2-4E5B-45D3-A552-01B18894E545}">
  <sheetPr>
    <tabColor indexed="50"/>
  </sheetPr>
  <dimension ref="D3:D7"/>
  <sheetViews>
    <sheetView workbookViewId="0">
      <selection activeCell="D8" sqref="D8"/>
    </sheetView>
  </sheetViews>
  <sheetFormatPr baseColWidth="10" defaultRowHeight="12.75" x14ac:dyDescent="0.2"/>
  <sheetData>
    <row r="3" spans="4:4" x14ac:dyDescent="0.2">
      <c r="D3">
        <v>28</v>
      </c>
    </row>
    <row r="4" spans="4:4" x14ac:dyDescent="0.2">
      <c r="D4">
        <v>18</v>
      </c>
    </row>
    <row r="7" spans="4:4" x14ac:dyDescent="0.2">
      <c r="D7">
        <f>D3*D4</f>
        <v>504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5">
    <tabColor indexed="50"/>
    <pageSetUpPr fitToPage="1"/>
  </sheetPr>
  <dimension ref="A1:AA99"/>
  <sheetViews>
    <sheetView tabSelected="1" topLeftCell="D1" zoomScale="115" zoomScaleNormal="115" workbookViewId="0">
      <selection activeCell="G67" sqref="G67"/>
    </sheetView>
  </sheetViews>
  <sheetFormatPr baseColWidth="10" defaultRowHeight="12.75" x14ac:dyDescent="0.2"/>
  <cols>
    <col min="1" max="1" width="11.5703125" style="33" hidden="1" customWidth="1"/>
    <col min="2" max="2" width="1.28515625" hidden="1" customWidth="1"/>
    <col min="3" max="3" width="0.85546875" hidden="1" customWidth="1"/>
    <col min="4" max="4" width="14.85546875" customWidth="1"/>
    <col min="5" max="5" width="29" customWidth="1"/>
    <col min="6" max="6" width="14.85546875" bestFit="1" customWidth="1"/>
    <col min="7" max="7" width="14" customWidth="1"/>
    <col min="8" max="9" width="13.140625" hidden="1" customWidth="1"/>
    <col min="10" max="12" width="13.140625" customWidth="1"/>
    <col min="13" max="13" width="13.28515625" customWidth="1"/>
    <col min="14" max="14" width="12.7109375" customWidth="1"/>
    <col min="15" max="15" width="12.140625" customWidth="1"/>
    <col min="16" max="16" width="13.42578125" customWidth="1"/>
    <col min="17" max="19" width="12.140625" customWidth="1"/>
    <col min="20" max="20" width="7.5703125" customWidth="1"/>
    <col min="21" max="21" width="10.42578125" style="1" customWidth="1"/>
    <col min="22" max="22" width="12.7109375" bestFit="1" customWidth="1"/>
  </cols>
  <sheetData>
    <row r="1" spans="1:24" x14ac:dyDescent="0.2">
      <c r="O1">
        <v>424.33</v>
      </c>
    </row>
    <row r="2" spans="1:24" ht="18" x14ac:dyDescent="0.25">
      <c r="E2" s="102" t="s">
        <v>2</v>
      </c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</row>
    <row r="4" spans="1:24" ht="15.75" x14ac:dyDescent="0.25">
      <c r="D4" s="34" t="s">
        <v>23</v>
      </c>
      <c r="E4" s="7"/>
      <c r="F4" s="7"/>
      <c r="G4" s="7"/>
      <c r="H4" s="94">
        <v>45688</v>
      </c>
      <c r="I4" s="94">
        <v>45716</v>
      </c>
      <c r="J4" s="94">
        <v>45747</v>
      </c>
      <c r="K4" s="94">
        <v>45777</v>
      </c>
      <c r="L4" s="94">
        <v>45808</v>
      </c>
      <c r="M4" s="94">
        <v>45838</v>
      </c>
      <c r="N4" s="67">
        <v>45869</v>
      </c>
      <c r="O4" s="67">
        <v>45900</v>
      </c>
      <c r="P4" s="67">
        <v>45930</v>
      </c>
      <c r="Q4" s="67">
        <v>45961</v>
      </c>
      <c r="R4" s="67">
        <v>45991</v>
      </c>
      <c r="S4" s="67">
        <v>46022</v>
      </c>
    </row>
    <row r="5" spans="1:24" ht="18" x14ac:dyDescent="0.25"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24" ht="27.75" customHeight="1" x14ac:dyDescent="0.2">
      <c r="D6" s="103" t="s">
        <v>3</v>
      </c>
      <c r="E6" s="103"/>
      <c r="F6" s="78" t="s">
        <v>4</v>
      </c>
      <c r="G6" s="78" t="s">
        <v>66</v>
      </c>
      <c r="H6" s="79" t="s">
        <v>77</v>
      </c>
      <c r="I6" s="79" t="s">
        <v>78</v>
      </c>
      <c r="J6" s="79" t="s">
        <v>79</v>
      </c>
      <c r="K6" s="79" t="s">
        <v>80</v>
      </c>
      <c r="L6" s="79" t="s">
        <v>81</v>
      </c>
      <c r="M6" s="79" t="s">
        <v>82</v>
      </c>
      <c r="N6" s="79" t="s">
        <v>83</v>
      </c>
      <c r="O6" s="79" t="s">
        <v>84</v>
      </c>
      <c r="P6" s="79" t="s">
        <v>85</v>
      </c>
      <c r="Q6" s="81" t="s">
        <v>86</v>
      </c>
      <c r="R6" s="78" t="s">
        <v>87</v>
      </c>
      <c r="S6" s="78" t="s">
        <v>88</v>
      </c>
    </row>
    <row r="8" spans="1:24" x14ac:dyDescent="0.2">
      <c r="D8" s="10" t="s">
        <v>24</v>
      </c>
      <c r="E8" s="10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24" x14ac:dyDescent="0.2">
      <c r="A9" s="33">
        <v>21</v>
      </c>
      <c r="D9" s="12"/>
      <c r="E9" s="13" t="s">
        <v>25</v>
      </c>
      <c r="F9" s="14">
        <v>66600</v>
      </c>
      <c r="G9" s="62">
        <f>SUM(H9:S9)</f>
        <v>75257.11</v>
      </c>
      <c r="H9" s="62">
        <v>5415.75</v>
      </c>
      <c r="I9" s="62">
        <v>6534.31</v>
      </c>
      <c r="J9" s="62">
        <v>7898.19</v>
      </c>
      <c r="K9" s="62">
        <v>5097.41</v>
      </c>
      <c r="L9" s="62">
        <v>12676.86</v>
      </c>
      <c r="M9" s="62">
        <v>2672.43</v>
      </c>
      <c r="N9" s="62">
        <v>11284.2</v>
      </c>
      <c r="O9" s="62">
        <v>6331.47</v>
      </c>
      <c r="P9" s="37">
        <v>4209.58</v>
      </c>
      <c r="Q9" s="37">
        <v>5187.68</v>
      </c>
      <c r="R9" s="37">
        <v>5491.53</v>
      </c>
      <c r="S9" s="37">
        <v>2457.6999999999998</v>
      </c>
      <c r="T9" s="45"/>
      <c r="U9" s="80">
        <f t="shared" ref="U9:U15" si="0">F9/12</f>
        <v>5550</v>
      </c>
      <c r="V9" s="1">
        <v>72799.41</v>
      </c>
      <c r="W9" s="1">
        <v>75257.11</v>
      </c>
      <c r="X9" s="1">
        <f>W9-V9</f>
        <v>2457.6999999999971</v>
      </c>
    </row>
    <row r="10" spans="1:24" x14ac:dyDescent="0.2">
      <c r="A10" s="33">
        <v>22</v>
      </c>
      <c r="D10" s="12"/>
      <c r="E10" s="66" t="s">
        <v>73</v>
      </c>
      <c r="F10" s="14">
        <v>46000</v>
      </c>
      <c r="G10" s="62">
        <f t="shared" ref="G10:G14" si="1">SUM(H10:S10)</f>
        <v>47822.460000000006</v>
      </c>
      <c r="H10" s="62">
        <v>4438.3900000000003</v>
      </c>
      <c r="I10" s="62">
        <v>2842.53</v>
      </c>
      <c r="J10" s="62">
        <v>4114.41</v>
      </c>
      <c r="K10" s="62">
        <v>106.18</v>
      </c>
      <c r="L10" s="62">
        <v>7372.55</v>
      </c>
      <c r="M10" s="62">
        <v>3032.99</v>
      </c>
      <c r="N10" s="62">
        <v>4219.53</v>
      </c>
      <c r="O10" s="62">
        <v>3966.94</v>
      </c>
      <c r="P10" s="37">
        <v>4749.26</v>
      </c>
      <c r="Q10" s="37">
        <v>3316.47</v>
      </c>
      <c r="R10" s="37">
        <v>3854.41</v>
      </c>
      <c r="S10" s="37">
        <v>5808.8</v>
      </c>
      <c r="U10" s="80">
        <f t="shared" si="0"/>
        <v>3833.3333333333335</v>
      </c>
      <c r="V10" s="1">
        <v>42013.66</v>
      </c>
      <c r="W10" s="1">
        <v>47822.46</v>
      </c>
      <c r="X10" s="1">
        <f t="shared" ref="X10:X14" si="2">W10-V10</f>
        <v>5808.7999999999956</v>
      </c>
    </row>
    <row r="11" spans="1:24" x14ac:dyDescent="0.2">
      <c r="D11" s="12"/>
      <c r="E11" s="66" t="s">
        <v>68</v>
      </c>
      <c r="F11" s="14">
        <v>3500</v>
      </c>
      <c r="G11" s="62">
        <f t="shared" si="1"/>
        <v>23.54</v>
      </c>
      <c r="H11" s="62">
        <v>23.54</v>
      </c>
      <c r="I11" s="62"/>
      <c r="J11" s="62">
        <v>0</v>
      </c>
      <c r="K11" s="62">
        <v>0</v>
      </c>
      <c r="L11" s="62"/>
      <c r="M11" s="62"/>
      <c r="N11" s="62">
        <v>0</v>
      </c>
      <c r="O11" s="62">
        <v>0</v>
      </c>
      <c r="P11" s="37"/>
      <c r="Q11" s="37"/>
      <c r="R11" s="37"/>
      <c r="S11" s="37">
        <v>0</v>
      </c>
      <c r="U11" s="80">
        <f t="shared" si="0"/>
        <v>291.66666666666669</v>
      </c>
      <c r="V11" s="1">
        <v>23.54</v>
      </c>
      <c r="W11" s="1">
        <v>23.54</v>
      </c>
      <c r="X11" s="1">
        <f t="shared" si="2"/>
        <v>0</v>
      </c>
    </row>
    <row r="12" spans="1:24" x14ac:dyDescent="0.2">
      <c r="A12" s="33">
        <v>23</v>
      </c>
      <c r="D12" s="12"/>
      <c r="E12" s="66" t="s">
        <v>74</v>
      </c>
      <c r="F12" s="14">
        <v>23000</v>
      </c>
      <c r="G12" s="62">
        <f t="shared" si="1"/>
        <v>16446.04</v>
      </c>
      <c r="H12" s="62">
        <v>1652.45</v>
      </c>
      <c r="I12" s="62">
        <v>1347.65</v>
      </c>
      <c r="J12" s="62">
        <v>1679.32</v>
      </c>
      <c r="K12" s="62">
        <v>1496.75</v>
      </c>
      <c r="L12" s="62">
        <v>952.38</v>
      </c>
      <c r="M12" s="62">
        <v>1307.3599999999999</v>
      </c>
      <c r="N12" s="62">
        <v>1713.59</v>
      </c>
      <c r="O12" s="62">
        <v>1452.3</v>
      </c>
      <c r="P12" s="37">
        <v>1365.14</v>
      </c>
      <c r="Q12" s="37">
        <v>1153.28</v>
      </c>
      <c r="R12" s="37">
        <v>1153.28</v>
      </c>
      <c r="S12" s="37">
        <v>1172.54</v>
      </c>
      <c r="U12" s="80">
        <f t="shared" si="0"/>
        <v>1916.6666666666667</v>
      </c>
      <c r="V12" s="1">
        <v>15273.5</v>
      </c>
      <c r="W12" s="1">
        <v>16446.04</v>
      </c>
      <c r="X12" s="1">
        <f t="shared" si="2"/>
        <v>1172.5400000000009</v>
      </c>
    </row>
    <row r="13" spans="1:24" x14ac:dyDescent="0.2">
      <c r="A13" s="33">
        <v>24</v>
      </c>
      <c r="D13" s="12"/>
      <c r="E13" s="13" t="s">
        <v>26</v>
      </c>
      <c r="F13" s="14">
        <v>17000</v>
      </c>
      <c r="G13" s="62">
        <f t="shared" si="1"/>
        <v>17557.61</v>
      </c>
      <c r="H13" s="62"/>
      <c r="I13" s="62"/>
      <c r="J13" s="62">
        <v>0</v>
      </c>
      <c r="K13" s="62">
        <v>618.46</v>
      </c>
      <c r="L13" s="62"/>
      <c r="M13" s="62">
        <v>16891.37</v>
      </c>
      <c r="N13" s="62">
        <v>0</v>
      </c>
      <c r="O13" s="62">
        <v>0</v>
      </c>
      <c r="P13" s="37"/>
      <c r="Q13" s="37">
        <v>128.13</v>
      </c>
      <c r="R13" s="37">
        <v>-80.349999999999994</v>
      </c>
      <c r="S13" s="37">
        <v>0</v>
      </c>
      <c r="U13" s="80">
        <f t="shared" si="0"/>
        <v>1416.6666666666667</v>
      </c>
      <c r="V13" s="1">
        <v>17557.61</v>
      </c>
      <c r="W13" s="1">
        <v>17557.61</v>
      </c>
      <c r="X13" s="1">
        <f t="shared" si="2"/>
        <v>0</v>
      </c>
    </row>
    <row r="14" spans="1:24" ht="12.75" customHeight="1" x14ac:dyDescent="0.2">
      <c r="A14" s="33">
        <v>25</v>
      </c>
      <c r="D14" s="12"/>
      <c r="E14" s="13" t="s">
        <v>27</v>
      </c>
      <c r="F14" s="14">
        <v>5000</v>
      </c>
      <c r="G14" s="62">
        <f t="shared" si="1"/>
        <v>3413.44</v>
      </c>
      <c r="H14" s="62">
        <v>355.58</v>
      </c>
      <c r="I14" s="62">
        <v>235.21</v>
      </c>
      <c r="J14" s="62">
        <v>255.52</v>
      </c>
      <c r="K14" s="62">
        <v>352.13</v>
      </c>
      <c r="L14" s="62">
        <v>238.11</v>
      </c>
      <c r="M14" s="62">
        <v>235.16</v>
      </c>
      <c r="N14" s="62">
        <v>352.29</v>
      </c>
      <c r="O14" s="62">
        <v>241.98</v>
      </c>
      <c r="P14" s="37">
        <v>269.08</v>
      </c>
      <c r="Q14" s="37">
        <v>370.19</v>
      </c>
      <c r="R14" s="37">
        <v>281.17</v>
      </c>
      <c r="S14" s="37">
        <v>227.02</v>
      </c>
      <c r="U14" s="80">
        <f t="shared" si="0"/>
        <v>416.66666666666669</v>
      </c>
      <c r="V14" s="1">
        <v>3186.42</v>
      </c>
      <c r="W14" s="1">
        <v>3413.44</v>
      </c>
      <c r="X14" s="1">
        <f t="shared" si="2"/>
        <v>227.01999999999998</v>
      </c>
    </row>
    <row r="15" spans="1:24" ht="1.5" customHeight="1" x14ac:dyDescent="0.2">
      <c r="D15" s="12"/>
      <c r="E15" s="13"/>
      <c r="F15" s="14"/>
      <c r="G15" s="62"/>
      <c r="H15" s="62"/>
      <c r="I15" s="62"/>
      <c r="J15" s="63" t="s">
        <v>102</v>
      </c>
      <c r="K15" s="62"/>
      <c r="L15" s="62"/>
      <c r="M15" s="62"/>
      <c r="N15" s="62"/>
      <c r="O15" s="62"/>
      <c r="P15" s="37">
        <f>+F15-G15</f>
        <v>0</v>
      </c>
      <c r="Q15" s="41"/>
      <c r="R15" s="41"/>
      <c r="S15" s="41"/>
      <c r="U15" s="80">
        <f t="shared" si="0"/>
        <v>0</v>
      </c>
      <c r="V15" s="1"/>
      <c r="W15" s="1"/>
      <c r="X15" s="1"/>
    </row>
    <row r="16" spans="1:24" x14ac:dyDescent="0.2">
      <c r="D16" s="12"/>
      <c r="E16" s="13"/>
      <c r="F16" s="17">
        <f>SUM(F9:F15)</f>
        <v>161100</v>
      </c>
      <c r="G16" s="69">
        <f>SUM(G9:G15)</f>
        <v>160520.20000000001</v>
      </c>
      <c r="H16" s="69">
        <f t="shared" ref="H16:S16" si="3">SUM(H9:H15)</f>
        <v>11885.710000000001</v>
      </c>
      <c r="I16" s="69">
        <f t="shared" si="3"/>
        <v>10959.699999999999</v>
      </c>
      <c r="J16" s="69">
        <f t="shared" si="3"/>
        <v>13947.439999999999</v>
      </c>
      <c r="K16" s="69">
        <f t="shared" si="3"/>
        <v>7670.93</v>
      </c>
      <c r="L16" s="69">
        <f t="shared" si="3"/>
        <v>21239.9</v>
      </c>
      <c r="M16" s="69">
        <f t="shared" si="3"/>
        <v>24139.309999999998</v>
      </c>
      <c r="N16" s="69">
        <f t="shared" si="3"/>
        <v>17569.61</v>
      </c>
      <c r="O16" s="69">
        <f t="shared" si="3"/>
        <v>11992.689999999999</v>
      </c>
      <c r="P16" s="69">
        <f t="shared" si="3"/>
        <v>10593.06</v>
      </c>
      <c r="Q16" s="69">
        <f t="shared" si="3"/>
        <v>10155.75</v>
      </c>
      <c r="R16" s="69">
        <f t="shared" si="3"/>
        <v>10700.039999999999</v>
      </c>
      <c r="S16" s="69">
        <f t="shared" si="3"/>
        <v>9666.0600000000013</v>
      </c>
      <c r="U16" s="80">
        <f>SUM(U9:U15)</f>
        <v>13424.999999999998</v>
      </c>
      <c r="V16" s="1"/>
      <c r="W16" s="1"/>
      <c r="X16" s="1"/>
    </row>
    <row r="17" spans="1:24" x14ac:dyDescent="0.2">
      <c r="D17" s="18"/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38"/>
      <c r="Q17" s="21"/>
      <c r="R17" s="21"/>
      <c r="S17" s="21"/>
      <c r="T17" s="2">
        <v>10</v>
      </c>
      <c r="U17" s="95">
        <f>U16*T17</f>
        <v>134249.99999999997</v>
      </c>
      <c r="V17" s="1"/>
      <c r="W17" s="1"/>
      <c r="X17" s="1"/>
    </row>
    <row r="18" spans="1:24" x14ac:dyDescent="0.2">
      <c r="D18" s="10" t="s">
        <v>28</v>
      </c>
      <c r="E18" s="22"/>
      <c r="F18" s="23"/>
      <c r="G18" s="70"/>
      <c r="H18" s="70"/>
      <c r="I18" s="70"/>
      <c r="J18" s="70"/>
      <c r="K18" s="70"/>
      <c r="L18" s="70"/>
      <c r="M18" s="70"/>
      <c r="N18" s="70"/>
      <c r="O18" s="70"/>
      <c r="P18" s="38"/>
      <c r="Q18" s="21"/>
      <c r="R18" s="21"/>
      <c r="S18" s="21"/>
      <c r="U18" s="80"/>
      <c r="V18" s="1"/>
      <c r="W18" s="1"/>
      <c r="X18" s="1"/>
    </row>
    <row r="19" spans="1:24" x14ac:dyDescent="0.2">
      <c r="A19" s="33">
        <v>26</v>
      </c>
      <c r="E19" s="24" t="s">
        <v>29</v>
      </c>
      <c r="F19" s="25">
        <v>4000</v>
      </c>
      <c r="G19" s="63">
        <f>SUM(H19:S19)</f>
        <v>4733.9800000000005</v>
      </c>
      <c r="H19" s="63">
        <v>274.31</v>
      </c>
      <c r="I19" s="63">
        <v>150.02000000000001</v>
      </c>
      <c r="J19" s="63">
        <v>443.43</v>
      </c>
      <c r="K19" s="63">
        <v>306.02999999999997</v>
      </c>
      <c r="L19" s="63">
        <v>186.96</v>
      </c>
      <c r="M19" s="63">
        <v>568.65</v>
      </c>
      <c r="N19" s="63">
        <v>671.46</v>
      </c>
      <c r="O19" s="63">
        <v>180.33</v>
      </c>
      <c r="P19" s="57">
        <v>792.11</v>
      </c>
      <c r="Q19" s="57">
        <v>715.11</v>
      </c>
      <c r="R19" s="57">
        <v>196.56</v>
      </c>
      <c r="S19" s="57">
        <v>249.01</v>
      </c>
      <c r="U19" s="80">
        <f t="shared" ref="U19:U26" si="4">F19/12</f>
        <v>333.33333333333331</v>
      </c>
      <c r="V19" s="1">
        <v>4484.97</v>
      </c>
      <c r="W19" s="1">
        <v>4733.9799999999996</v>
      </c>
      <c r="X19" s="1">
        <f>W19-V19</f>
        <v>249.00999999999931</v>
      </c>
    </row>
    <row r="20" spans="1:24" x14ac:dyDescent="0.2">
      <c r="A20" s="33">
        <v>27</v>
      </c>
      <c r="E20" s="24" t="s">
        <v>30</v>
      </c>
      <c r="F20" s="25">
        <v>14000</v>
      </c>
      <c r="G20" s="63">
        <f t="shared" ref="G20:G26" si="5">SUM(H20:S20)</f>
        <v>13860.9</v>
      </c>
      <c r="H20" s="63">
        <v>1149.1600000000001</v>
      </c>
      <c r="I20" s="63">
        <v>1159.95</v>
      </c>
      <c r="J20" s="63">
        <v>1166.8800000000001</v>
      </c>
      <c r="K20" s="63">
        <v>1166.42</v>
      </c>
      <c r="L20" s="63">
        <v>1167.1500000000001</v>
      </c>
      <c r="M20" s="63">
        <v>1167.5999999999999</v>
      </c>
      <c r="N20" s="63">
        <v>948.23</v>
      </c>
      <c r="O20" s="63">
        <v>1276.1099999999999</v>
      </c>
      <c r="P20" s="57">
        <v>1158.07</v>
      </c>
      <c r="Q20" s="57">
        <v>1158.07</v>
      </c>
      <c r="R20" s="57">
        <v>1164.8499999999999</v>
      </c>
      <c r="S20" s="57">
        <v>1178.4100000000001</v>
      </c>
      <c r="U20" s="80">
        <f t="shared" si="4"/>
        <v>1166.6666666666667</v>
      </c>
      <c r="V20" s="1">
        <v>12682.49</v>
      </c>
      <c r="W20" s="1">
        <v>13860.9</v>
      </c>
      <c r="X20" s="1">
        <f t="shared" ref="X20:X26" si="6">W20-V20</f>
        <v>1178.4099999999999</v>
      </c>
    </row>
    <row r="21" spans="1:24" x14ac:dyDescent="0.2">
      <c r="A21" s="33">
        <v>28</v>
      </c>
      <c r="E21" s="24" t="s">
        <v>75</v>
      </c>
      <c r="F21" s="25">
        <v>16000</v>
      </c>
      <c r="G21" s="63">
        <f t="shared" si="5"/>
        <v>11619.16</v>
      </c>
      <c r="H21" s="63">
        <v>1102.1199999999999</v>
      </c>
      <c r="I21" s="63">
        <v>604.9</v>
      </c>
      <c r="J21" s="63">
        <v>742.47</v>
      </c>
      <c r="K21" s="63">
        <v>283.97000000000003</v>
      </c>
      <c r="L21" s="63">
        <v>410.07</v>
      </c>
      <c r="M21" s="63">
        <v>163.31</v>
      </c>
      <c r="N21" s="63">
        <v>342.35</v>
      </c>
      <c r="O21" s="63">
        <v>588.97</v>
      </c>
      <c r="P21" s="57">
        <v>1319.3</v>
      </c>
      <c r="Q21" s="57">
        <v>1036.1400000000001</v>
      </c>
      <c r="R21" s="57">
        <v>447.92</v>
      </c>
      <c r="S21" s="57">
        <v>4577.6400000000003</v>
      </c>
      <c r="U21" s="80">
        <f t="shared" si="4"/>
        <v>1333.3333333333333</v>
      </c>
      <c r="V21" s="1">
        <v>7041.52</v>
      </c>
      <c r="W21" s="1">
        <v>11619.16</v>
      </c>
      <c r="X21" s="1">
        <f t="shared" si="6"/>
        <v>4577.6399999999994</v>
      </c>
    </row>
    <row r="22" spans="1:24" x14ac:dyDescent="0.2">
      <c r="A22" s="33">
        <v>29</v>
      </c>
      <c r="E22" s="24" t="s">
        <v>31</v>
      </c>
      <c r="F22" s="25">
        <v>0</v>
      </c>
      <c r="G22" s="63">
        <f t="shared" si="5"/>
        <v>5075.75</v>
      </c>
      <c r="H22" s="63"/>
      <c r="I22" s="63"/>
      <c r="J22" s="63">
        <v>0</v>
      </c>
      <c r="K22" s="63">
        <v>0</v>
      </c>
      <c r="L22" s="63"/>
      <c r="M22" s="63"/>
      <c r="N22" s="63">
        <v>1702.07</v>
      </c>
      <c r="O22" s="63">
        <v>3373.68</v>
      </c>
      <c r="P22" s="57"/>
      <c r="Q22" s="57"/>
      <c r="R22" s="57"/>
      <c r="S22" s="57"/>
      <c r="U22" s="80">
        <f t="shared" si="4"/>
        <v>0</v>
      </c>
      <c r="V22" s="1">
        <v>5075.75</v>
      </c>
      <c r="W22" s="1">
        <v>5075.75</v>
      </c>
      <c r="X22" s="1">
        <f t="shared" si="6"/>
        <v>0</v>
      </c>
    </row>
    <row r="23" spans="1:24" x14ac:dyDescent="0.2">
      <c r="A23" s="33">
        <v>30</v>
      </c>
      <c r="E23" s="24" t="s">
        <v>32</v>
      </c>
      <c r="F23" s="25">
        <v>20000</v>
      </c>
      <c r="G23" s="63">
        <f t="shared" si="5"/>
        <v>22564.34</v>
      </c>
      <c r="H23" s="63">
        <v>3410.09</v>
      </c>
      <c r="I23" s="63">
        <v>4185.47</v>
      </c>
      <c r="J23" s="63">
        <v>2253.25</v>
      </c>
      <c r="K23" s="63">
        <v>2038.65</v>
      </c>
      <c r="L23" s="63">
        <v>-2240.75</v>
      </c>
      <c r="M23" s="63">
        <v>3862.53</v>
      </c>
      <c r="N23" s="63">
        <v>1716.79</v>
      </c>
      <c r="O23" s="63">
        <v>0</v>
      </c>
      <c r="P23" s="57">
        <v>2896.7</v>
      </c>
      <c r="Q23" s="57">
        <v>1287.42</v>
      </c>
      <c r="R23" s="57">
        <v>1609.28</v>
      </c>
      <c r="S23" s="57">
        <v>1544.91</v>
      </c>
      <c r="U23" s="80">
        <f t="shared" si="4"/>
        <v>1666.6666666666667</v>
      </c>
      <c r="V23" s="1">
        <v>21019.43</v>
      </c>
      <c r="W23" s="1">
        <v>22564.34</v>
      </c>
      <c r="X23" s="1">
        <f t="shared" si="6"/>
        <v>1544.9099999999999</v>
      </c>
    </row>
    <row r="24" spans="1:24" x14ac:dyDescent="0.2">
      <c r="A24" s="33">
        <v>31</v>
      </c>
      <c r="E24" s="24" t="s">
        <v>33</v>
      </c>
      <c r="F24" s="15">
        <v>12000</v>
      </c>
      <c r="G24" s="63">
        <f t="shared" si="5"/>
        <v>10847.27</v>
      </c>
      <c r="H24" s="63">
        <v>934.66</v>
      </c>
      <c r="I24" s="63">
        <v>1066.67</v>
      </c>
      <c r="J24" s="63">
        <v>918.31</v>
      </c>
      <c r="K24" s="63">
        <v>961.11</v>
      </c>
      <c r="L24" s="63">
        <v>748.25</v>
      </c>
      <c r="M24" s="63">
        <v>888.33</v>
      </c>
      <c r="N24" s="15">
        <v>964.81</v>
      </c>
      <c r="O24" s="15">
        <v>511.54</v>
      </c>
      <c r="P24" s="57">
        <v>1095.1500000000001</v>
      </c>
      <c r="Q24" s="57">
        <v>1186.81</v>
      </c>
      <c r="R24" s="57">
        <v>923.19</v>
      </c>
      <c r="S24" s="57">
        <v>648.44000000000005</v>
      </c>
      <c r="U24" s="80">
        <f t="shared" si="4"/>
        <v>1000</v>
      </c>
      <c r="V24" s="1">
        <v>10198.83</v>
      </c>
      <c r="W24" s="1">
        <v>10847.27</v>
      </c>
      <c r="X24" s="1">
        <f t="shared" si="6"/>
        <v>648.44000000000051</v>
      </c>
    </row>
    <row r="25" spans="1:24" x14ac:dyDescent="0.2">
      <c r="E25" s="24" t="s">
        <v>69</v>
      </c>
      <c r="F25" s="15">
        <v>4000</v>
      </c>
      <c r="G25" s="63">
        <f t="shared" si="5"/>
        <v>2850</v>
      </c>
      <c r="H25" s="63">
        <v>300</v>
      </c>
      <c r="I25" s="63">
        <v>0</v>
      </c>
      <c r="J25" s="63">
        <v>1100</v>
      </c>
      <c r="K25" s="63">
        <v>0</v>
      </c>
      <c r="L25" s="63"/>
      <c r="M25" s="63"/>
      <c r="N25" s="15">
        <v>250</v>
      </c>
      <c r="O25" s="15">
        <v>0</v>
      </c>
      <c r="P25" s="57"/>
      <c r="Q25" s="57">
        <v>1200</v>
      </c>
      <c r="R25" s="57"/>
      <c r="S25" s="57"/>
      <c r="U25" s="80">
        <f t="shared" si="4"/>
        <v>333.33333333333331</v>
      </c>
      <c r="V25" s="1">
        <v>2850</v>
      </c>
      <c r="W25" s="1">
        <v>2850</v>
      </c>
      <c r="X25" s="1">
        <f t="shared" si="6"/>
        <v>0</v>
      </c>
    </row>
    <row r="26" spans="1:24" x14ac:dyDescent="0.2">
      <c r="A26" s="33">
        <v>32</v>
      </c>
      <c r="E26" s="24" t="s">
        <v>76</v>
      </c>
      <c r="F26" s="25">
        <v>12000</v>
      </c>
      <c r="G26" s="63">
        <f t="shared" si="5"/>
        <v>11969.309999999998</v>
      </c>
      <c r="H26" s="63">
        <v>2069.59</v>
      </c>
      <c r="I26" s="63">
        <v>1162.81</v>
      </c>
      <c r="J26" s="63">
        <v>533.65</v>
      </c>
      <c r="K26" s="63">
        <v>533.65</v>
      </c>
      <c r="L26" s="63">
        <v>833.65</v>
      </c>
      <c r="M26" s="63">
        <v>533.65</v>
      </c>
      <c r="N26" s="63">
        <v>533.65</v>
      </c>
      <c r="O26" s="63">
        <v>533.65</v>
      </c>
      <c r="P26" s="57">
        <v>533.65</v>
      </c>
      <c r="Q26" s="57">
        <v>1371.88</v>
      </c>
      <c r="R26" s="57">
        <v>1641.83</v>
      </c>
      <c r="S26" s="57">
        <v>1687.65</v>
      </c>
      <c r="U26" s="80">
        <f t="shared" si="4"/>
        <v>1000</v>
      </c>
      <c r="V26" s="1">
        <v>10281.66</v>
      </c>
      <c r="W26" s="1">
        <v>11969.31</v>
      </c>
      <c r="X26" s="1">
        <f t="shared" si="6"/>
        <v>1687.6499999999996</v>
      </c>
    </row>
    <row r="27" spans="1:24" x14ac:dyDescent="0.2">
      <c r="F27" s="4">
        <f>SUM(F19:F26)</f>
        <v>82000</v>
      </c>
      <c r="G27" s="4">
        <f>SUM(G19:G26)</f>
        <v>83520.710000000006</v>
      </c>
      <c r="H27" s="4">
        <f t="shared" ref="H27:M27" si="7">SUM(H19:H26)</f>
        <v>9239.93</v>
      </c>
      <c r="I27" s="4">
        <f t="shared" si="7"/>
        <v>8329.82</v>
      </c>
      <c r="J27" s="4">
        <f t="shared" si="7"/>
        <v>7157.99</v>
      </c>
      <c r="K27" s="4">
        <f t="shared" si="7"/>
        <v>5289.83</v>
      </c>
      <c r="L27" s="4">
        <f t="shared" si="7"/>
        <v>1105.33</v>
      </c>
      <c r="M27" s="4">
        <f t="shared" si="7"/>
        <v>7184.07</v>
      </c>
      <c r="N27" s="4">
        <f>SUM(N19:N26)</f>
        <v>7129.3599999999988</v>
      </c>
      <c r="O27" s="4">
        <f>SUM(O19:O26)</f>
        <v>6464.28</v>
      </c>
      <c r="P27" s="4">
        <f>SUM(P19:P26)</f>
        <v>7794.98</v>
      </c>
      <c r="Q27" s="4">
        <f>SUM(Q19:Q26)</f>
        <v>7955.4299999999994</v>
      </c>
      <c r="R27" s="4">
        <f>SUM(R19:R26)</f>
        <v>5983.6299999999992</v>
      </c>
      <c r="S27" s="4">
        <f t="shared" ref="S27" si="8">SUM(S19:S26)</f>
        <v>9886.06</v>
      </c>
      <c r="U27" s="80">
        <f>SUM(U19:U26)</f>
        <v>6833.333333333333</v>
      </c>
      <c r="V27" s="1"/>
      <c r="W27" s="1"/>
      <c r="X27" s="1"/>
    </row>
    <row r="28" spans="1:24" x14ac:dyDescent="0.2">
      <c r="D28" s="22"/>
      <c r="E28" s="22"/>
      <c r="F28" s="23"/>
      <c r="G28" s="70"/>
      <c r="H28" s="70"/>
      <c r="I28" s="70"/>
      <c r="J28" s="70"/>
      <c r="K28" s="70"/>
      <c r="L28" s="70"/>
      <c r="M28" s="70"/>
      <c r="N28" s="70"/>
      <c r="O28" s="70"/>
      <c r="P28" s="38"/>
      <c r="Q28" s="21"/>
      <c r="R28" s="21"/>
      <c r="S28" s="21"/>
      <c r="T28" s="2">
        <v>10</v>
      </c>
      <c r="U28" s="95">
        <f>U27*T28</f>
        <v>68333.333333333328</v>
      </c>
      <c r="V28" s="1"/>
      <c r="W28" s="1"/>
    </row>
    <row r="29" spans="1:24" x14ac:dyDescent="0.2">
      <c r="D29" s="10" t="s">
        <v>34</v>
      </c>
      <c r="E29" s="22"/>
      <c r="F29" s="23"/>
      <c r="G29" s="70"/>
      <c r="H29" s="70"/>
      <c r="I29" s="70"/>
      <c r="J29" s="70"/>
      <c r="K29" s="70"/>
      <c r="L29" s="70"/>
      <c r="M29" s="70"/>
      <c r="N29" s="70"/>
      <c r="O29" s="70"/>
      <c r="P29" s="38"/>
      <c r="Q29" s="21"/>
      <c r="R29" s="21"/>
      <c r="S29" s="21"/>
      <c r="U29" s="80"/>
      <c r="V29" s="1"/>
      <c r="W29" s="1"/>
    </row>
    <row r="30" spans="1:24" x14ac:dyDescent="0.2">
      <c r="A30" s="33">
        <v>34</v>
      </c>
      <c r="E30" s="24" t="s">
        <v>35</v>
      </c>
      <c r="F30" s="25">
        <v>27000</v>
      </c>
      <c r="G30" s="63">
        <f>SUM(H30:S30)</f>
        <v>26491.500000000004</v>
      </c>
      <c r="H30" s="63">
        <v>2650.76</v>
      </c>
      <c r="I30" s="63">
        <v>2650.76</v>
      </c>
      <c r="J30" s="63">
        <v>2650.76</v>
      </c>
      <c r="K30" s="63">
        <v>2650.76</v>
      </c>
      <c r="L30" s="63">
        <v>2650.76</v>
      </c>
      <c r="M30" s="63">
        <v>2647.54</v>
      </c>
      <c r="N30" s="63">
        <v>2647.54</v>
      </c>
      <c r="O30" s="63">
        <v>2647.54</v>
      </c>
      <c r="P30" s="57">
        <v>2647.54</v>
      </c>
      <c r="Q30" s="57">
        <v>2647.54</v>
      </c>
      <c r="R30" s="57"/>
      <c r="S30" s="57"/>
      <c r="U30" s="80">
        <f>F30/12</f>
        <v>2250</v>
      </c>
      <c r="V30" s="1">
        <v>26491.5</v>
      </c>
      <c r="W30" s="1">
        <v>26491.5</v>
      </c>
      <c r="X30" s="1">
        <f>W30-V30</f>
        <v>0</v>
      </c>
    </row>
    <row r="31" spans="1:24" x14ac:dyDescent="0.2">
      <c r="E31" s="24" t="s">
        <v>36</v>
      </c>
      <c r="F31" s="25"/>
      <c r="G31" s="63">
        <f t="shared" ref="G31:G33" si="9">SUM(H31:S31)</f>
        <v>0</v>
      </c>
      <c r="H31" s="63"/>
      <c r="I31" s="63"/>
      <c r="J31" s="63"/>
      <c r="K31" s="63"/>
      <c r="L31" s="63"/>
      <c r="M31" s="63"/>
      <c r="N31" s="62"/>
      <c r="O31" s="62"/>
      <c r="P31" s="57"/>
      <c r="Q31" s="57"/>
      <c r="R31" s="41"/>
      <c r="S31" s="41"/>
      <c r="U31" s="80">
        <f>F31/12</f>
        <v>0</v>
      </c>
      <c r="V31" s="1">
        <v>0</v>
      </c>
      <c r="W31" s="1"/>
      <c r="X31" s="1">
        <f>W31-V31</f>
        <v>0</v>
      </c>
    </row>
    <row r="32" spans="1:24" x14ac:dyDescent="0.2">
      <c r="E32" s="66" t="s">
        <v>71</v>
      </c>
      <c r="F32" s="25"/>
      <c r="G32" s="63">
        <f t="shared" si="9"/>
        <v>405.51000000000005</v>
      </c>
      <c r="H32" s="63"/>
      <c r="I32" s="63">
        <v>107.86</v>
      </c>
      <c r="J32" s="63">
        <v>58.59</v>
      </c>
      <c r="K32" s="63"/>
      <c r="L32" s="63">
        <v>217.74</v>
      </c>
      <c r="M32" s="63">
        <v>16.66</v>
      </c>
      <c r="N32" s="62"/>
      <c r="O32" s="62"/>
      <c r="P32" s="57"/>
      <c r="Q32" s="57">
        <v>4.66</v>
      </c>
      <c r="R32" s="41"/>
      <c r="S32" s="41"/>
      <c r="U32" s="80"/>
      <c r="V32" s="1">
        <v>400.85</v>
      </c>
      <c r="W32" s="1">
        <v>405.51</v>
      </c>
      <c r="X32" s="1">
        <f t="shared" ref="X32:X33" si="10">W32-V32</f>
        <v>4.6599999999999682</v>
      </c>
    </row>
    <row r="33" spans="1:24" x14ac:dyDescent="0.2">
      <c r="E33" s="66" t="s">
        <v>70</v>
      </c>
      <c r="F33" s="25">
        <v>2800</v>
      </c>
      <c r="G33" s="63">
        <f t="shared" si="9"/>
        <v>0</v>
      </c>
      <c r="H33" s="63"/>
      <c r="I33" s="63"/>
      <c r="J33" s="63"/>
      <c r="K33" s="63"/>
      <c r="L33" s="63"/>
      <c r="M33" s="63"/>
      <c r="N33" s="62"/>
      <c r="O33" s="62"/>
      <c r="P33" s="57"/>
      <c r="Q33" s="57"/>
      <c r="R33" s="41"/>
      <c r="S33" s="41"/>
      <c r="T33" s="64"/>
      <c r="U33" s="80">
        <f>F33/12</f>
        <v>233.33333333333334</v>
      </c>
      <c r="V33" s="1">
        <v>0</v>
      </c>
      <c r="W33" s="1">
        <v>0</v>
      </c>
      <c r="X33" s="1">
        <f t="shared" si="10"/>
        <v>0</v>
      </c>
    </row>
    <row r="34" spans="1:24" x14ac:dyDescent="0.2">
      <c r="E34" s="24"/>
      <c r="F34" s="17">
        <f>SUM(F30:F33)</f>
        <v>29800</v>
      </c>
      <c r="G34" s="17">
        <f>SUM(G30:G33)</f>
        <v>26897.010000000002</v>
      </c>
      <c r="H34" s="17">
        <f t="shared" ref="H34:M34" si="11">SUM(H30:H33)</f>
        <v>2650.76</v>
      </c>
      <c r="I34" s="17">
        <f t="shared" si="11"/>
        <v>2758.6200000000003</v>
      </c>
      <c r="J34" s="17">
        <f t="shared" si="11"/>
        <v>2709.3500000000004</v>
      </c>
      <c r="K34" s="17">
        <f t="shared" si="11"/>
        <v>2650.76</v>
      </c>
      <c r="L34" s="17">
        <f t="shared" si="11"/>
        <v>2868.5</v>
      </c>
      <c r="M34" s="17">
        <f t="shared" si="11"/>
        <v>2664.2</v>
      </c>
      <c r="N34" s="17">
        <f t="shared" ref="N34:S34" si="12">SUM(N30:N33)</f>
        <v>2647.54</v>
      </c>
      <c r="O34" s="17">
        <f t="shared" si="12"/>
        <v>2647.54</v>
      </c>
      <c r="P34" s="17">
        <f t="shared" si="12"/>
        <v>2647.54</v>
      </c>
      <c r="Q34" s="17">
        <f t="shared" si="12"/>
        <v>2652.2</v>
      </c>
      <c r="R34" s="17">
        <f t="shared" si="12"/>
        <v>0</v>
      </c>
      <c r="S34" s="17">
        <f t="shared" si="12"/>
        <v>0</v>
      </c>
      <c r="U34" s="80">
        <f>SUM(U30:U33)</f>
        <v>2483.3333333333335</v>
      </c>
      <c r="V34" s="1"/>
      <c r="W34" s="1"/>
    </row>
    <row r="35" spans="1:24" x14ac:dyDescent="0.2">
      <c r="D35" s="26"/>
      <c r="E35" s="26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38"/>
      <c r="Q35" s="21"/>
      <c r="R35" s="21"/>
      <c r="S35" s="21"/>
      <c r="T35" s="2">
        <v>10</v>
      </c>
      <c r="U35" s="95">
        <f>U34*T35</f>
        <v>24833.333333333336</v>
      </c>
      <c r="V35" s="1"/>
      <c r="W35" s="1"/>
    </row>
    <row r="36" spans="1:24" x14ac:dyDescent="0.2">
      <c r="D36" s="10" t="s">
        <v>37</v>
      </c>
      <c r="E36" s="22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38"/>
      <c r="Q36" s="21"/>
      <c r="R36" s="21"/>
      <c r="S36" s="21"/>
      <c r="U36" s="80"/>
      <c r="V36" s="1"/>
      <c r="W36" s="1"/>
    </row>
    <row r="37" spans="1:24" x14ac:dyDescent="0.2">
      <c r="A37" s="33">
        <v>20</v>
      </c>
      <c r="D37" s="28" t="s">
        <v>44</v>
      </c>
      <c r="E37" s="28"/>
      <c r="F37" s="25">
        <v>398000</v>
      </c>
      <c r="G37" s="63">
        <f t="shared" ref="G37:G42" si="13">SUM(H37:S37)</f>
        <v>403249.65</v>
      </c>
      <c r="H37" s="62">
        <v>28243.19</v>
      </c>
      <c r="I37" s="62">
        <v>36504.550000000003</v>
      </c>
      <c r="J37" s="62">
        <v>19983.63</v>
      </c>
      <c r="K37" s="62">
        <v>29494.29</v>
      </c>
      <c r="L37" s="62">
        <v>28704.1</v>
      </c>
      <c r="M37" s="62">
        <v>47921.49</v>
      </c>
      <c r="N37" s="62">
        <v>48762.23</v>
      </c>
      <c r="O37" s="62">
        <v>29856.6</v>
      </c>
      <c r="P37" s="57">
        <v>10240.52</v>
      </c>
      <c r="Q37" s="57">
        <v>46619.35</v>
      </c>
      <c r="R37" s="57">
        <v>30757.89</v>
      </c>
      <c r="S37" s="57">
        <v>46161.81</v>
      </c>
      <c r="T37" s="1"/>
      <c r="U37" s="80">
        <f t="shared" ref="U37:U42" si="14">F37/12</f>
        <v>33166.666666666664</v>
      </c>
      <c r="V37" s="1">
        <v>357087.84</v>
      </c>
      <c r="W37" s="1">
        <v>403249.65</v>
      </c>
      <c r="X37" s="1">
        <f>W37-V37</f>
        <v>46161.81</v>
      </c>
    </row>
    <row r="38" spans="1:24" x14ac:dyDescent="0.2">
      <c r="A38" s="59" t="s">
        <v>53</v>
      </c>
      <c r="D38" s="24" t="s">
        <v>54</v>
      </c>
      <c r="E38" s="28"/>
      <c r="F38" s="25">
        <v>125000</v>
      </c>
      <c r="G38" s="63">
        <f t="shared" si="13"/>
        <v>119264.60999999997</v>
      </c>
      <c r="H38" s="62">
        <v>9629.24</v>
      </c>
      <c r="I38" s="62">
        <v>-178.6</v>
      </c>
      <c r="J38" s="62">
        <v>18992.71</v>
      </c>
      <c r="K38" s="62">
        <v>9938.85</v>
      </c>
      <c r="L38" s="63">
        <v>9515.82</v>
      </c>
      <c r="M38" s="62">
        <v>9545.02</v>
      </c>
      <c r="N38" s="62">
        <v>8871.48</v>
      </c>
      <c r="O38" s="62">
        <v>8848.4</v>
      </c>
      <c r="P38" s="57">
        <v>8824.8700000000008</v>
      </c>
      <c r="Q38" s="37">
        <v>15035.33</v>
      </c>
      <c r="R38" s="57">
        <v>10228.76</v>
      </c>
      <c r="S38" s="57">
        <v>10012.73</v>
      </c>
      <c r="T38" s="1"/>
      <c r="U38" s="80">
        <f t="shared" si="14"/>
        <v>10416.666666666666</v>
      </c>
      <c r="V38" s="1">
        <v>109251.87</v>
      </c>
      <c r="W38" s="1">
        <v>119264.6</v>
      </c>
      <c r="X38" s="1">
        <f t="shared" ref="X38:X55" si="15">W38-V38</f>
        <v>10012.73000000001</v>
      </c>
    </row>
    <row r="39" spans="1:24" x14ac:dyDescent="0.2">
      <c r="A39" s="59" t="s">
        <v>55</v>
      </c>
      <c r="D39" s="100" t="s">
        <v>103</v>
      </c>
      <c r="E39" s="99"/>
      <c r="F39" s="25"/>
      <c r="G39" s="63">
        <f t="shared" si="13"/>
        <v>0</v>
      </c>
      <c r="H39" s="62"/>
      <c r="I39" s="98"/>
      <c r="J39" s="62"/>
      <c r="K39" s="62"/>
      <c r="L39" s="62"/>
      <c r="M39" s="62"/>
      <c r="N39" s="62"/>
      <c r="O39" s="62"/>
      <c r="P39" s="57"/>
      <c r="Q39" s="57"/>
      <c r="R39" s="57"/>
      <c r="S39" s="57"/>
      <c r="T39" s="1"/>
      <c r="U39" s="80">
        <f t="shared" si="14"/>
        <v>0</v>
      </c>
      <c r="V39" s="1">
        <v>0</v>
      </c>
      <c r="W39" s="1"/>
      <c r="X39" s="1">
        <f t="shared" si="15"/>
        <v>0</v>
      </c>
    </row>
    <row r="40" spans="1:24" ht="13.5" customHeight="1" x14ac:dyDescent="0.2">
      <c r="A40" s="59" t="s">
        <v>48</v>
      </c>
      <c r="D40" s="101" t="s">
        <v>104</v>
      </c>
      <c r="E40" s="28"/>
      <c r="F40" s="25"/>
      <c r="G40" s="63">
        <f t="shared" si="13"/>
        <v>0</v>
      </c>
      <c r="H40" s="62"/>
      <c r="I40" s="62"/>
      <c r="J40" s="62"/>
      <c r="K40" s="62"/>
      <c r="L40" s="62"/>
      <c r="M40" s="62"/>
      <c r="N40" s="63"/>
      <c r="O40" s="63"/>
      <c r="P40" s="57"/>
      <c r="Q40" s="57"/>
      <c r="R40" s="57"/>
      <c r="S40" s="57"/>
      <c r="T40" s="1"/>
      <c r="U40" s="80">
        <f t="shared" si="14"/>
        <v>0</v>
      </c>
      <c r="V40" s="1">
        <v>0</v>
      </c>
      <c r="W40" s="1"/>
      <c r="X40" s="1">
        <f>W40-V40</f>
        <v>0</v>
      </c>
    </row>
    <row r="41" spans="1:24" x14ac:dyDescent="0.2">
      <c r="A41" s="59" t="s">
        <v>55</v>
      </c>
      <c r="D41" s="66" t="s">
        <v>61</v>
      </c>
      <c r="E41" s="28"/>
      <c r="F41" s="25"/>
      <c r="G41" s="63">
        <f t="shared" si="13"/>
        <v>6924.34</v>
      </c>
      <c r="H41" s="62"/>
      <c r="I41" s="62"/>
      <c r="J41" s="62"/>
      <c r="K41" s="62">
        <v>6924.34</v>
      </c>
      <c r="L41" s="62"/>
      <c r="M41" s="62"/>
      <c r="N41" s="62"/>
      <c r="O41" s="62"/>
      <c r="P41" s="57"/>
      <c r="Q41" s="57"/>
      <c r="R41" s="57"/>
      <c r="S41" s="57"/>
      <c r="T41" s="1"/>
      <c r="U41" s="80">
        <f t="shared" si="14"/>
        <v>0</v>
      </c>
      <c r="V41" s="1">
        <v>6924.34</v>
      </c>
      <c r="W41" s="1">
        <v>6924.34</v>
      </c>
      <c r="X41" s="1">
        <f t="shared" si="15"/>
        <v>0</v>
      </c>
    </row>
    <row r="42" spans="1:24" x14ac:dyDescent="0.2">
      <c r="A42" s="59" t="s">
        <v>59</v>
      </c>
      <c r="D42" s="24" t="s">
        <v>58</v>
      </c>
      <c r="E42" s="28"/>
      <c r="F42" s="25">
        <v>72000</v>
      </c>
      <c r="G42" s="63">
        <f t="shared" si="13"/>
        <v>92644.48000000001</v>
      </c>
      <c r="H42" s="62">
        <v>6578.17</v>
      </c>
      <c r="I42" s="62">
        <v>6846.75</v>
      </c>
      <c r="J42" s="62">
        <v>7257.44</v>
      </c>
      <c r="K42" s="62">
        <v>5840.99</v>
      </c>
      <c r="L42" s="62">
        <v>6851.29</v>
      </c>
      <c r="M42" s="62">
        <v>7497.43</v>
      </c>
      <c r="N42" s="62">
        <v>8446.93</v>
      </c>
      <c r="O42" s="62">
        <v>18086.27</v>
      </c>
      <c r="P42" s="37">
        <v>28996.03</v>
      </c>
      <c r="Q42" s="57">
        <v>-17944.810000000001</v>
      </c>
      <c r="R42" s="57">
        <v>5951.14</v>
      </c>
      <c r="S42" s="57">
        <v>8236.85</v>
      </c>
      <c r="T42" s="1"/>
      <c r="U42" s="80">
        <f t="shared" si="14"/>
        <v>6000</v>
      </c>
      <c r="V42" s="1">
        <v>84407.64</v>
      </c>
      <c r="W42" s="1">
        <v>92644.49</v>
      </c>
      <c r="X42" s="1">
        <f t="shared" si="15"/>
        <v>8236.8500000000058</v>
      </c>
    </row>
    <row r="43" spans="1:24" x14ac:dyDescent="0.2">
      <c r="D43" s="24"/>
      <c r="F43" s="4">
        <f>SUM(F37:F42)</f>
        <v>595000</v>
      </c>
      <c r="G43" s="4">
        <f t="shared" ref="G43:R43" si="16">SUM(G37:G42)</f>
        <v>622083.07999999996</v>
      </c>
      <c r="H43" s="4">
        <f t="shared" si="16"/>
        <v>44450.6</v>
      </c>
      <c r="I43" s="4">
        <f t="shared" si="16"/>
        <v>43172.700000000004</v>
      </c>
      <c r="J43" s="4">
        <f t="shared" si="16"/>
        <v>46233.78</v>
      </c>
      <c r="K43" s="4">
        <f t="shared" si="16"/>
        <v>52198.469999999994</v>
      </c>
      <c r="L43" s="4">
        <f t="shared" si="16"/>
        <v>45071.21</v>
      </c>
      <c r="M43" s="4">
        <f t="shared" si="16"/>
        <v>64963.939999999995</v>
      </c>
      <c r="N43" s="4">
        <f t="shared" si="16"/>
        <v>66080.640000000014</v>
      </c>
      <c r="O43" s="4">
        <f t="shared" si="16"/>
        <v>56791.270000000004</v>
      </c>
      <c r="P43" s="4">
        <f t="shared" si="16"/>
        <v>48061.42</v>
      </c>
      <c r="Q43" s="4">
        <f t="shared" si="16"/>
        <v>43709.869999999995</v>
      </c>
      <c r="R43" s="4">
        <f t="shared" si="16"/>
        <v>46937.79</v>
      </c>
      <c r="S43" s="4">
        <f t="shared" ref="S43" si="17">SUM(S37:S42)</f>
        <v>64411.389999999992</v>
      </c>
      <c r="T43" s="80"/>
      <c r="U43" s="1">
        <f>SUM(U37:U42)</f>
        <v>49583.333333333328</v>
      </c>
      <c r="V43" s="1"/>
      <c r="W43" s="1"/>
      <c r="X43" s="1"/>
    </row>
    <row r="44" spans="1:24" x14ac:dyDescent="0.2">
      <c r="D44" s="24"/>
      <c r="E44" s="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38"/>
      <c r="Q44" s="21"/>
      <c r="R44" s="21"/>
      <c r="S44" s="21"/>
      <c r="T44" s="89">
        <v>10</v>
      </c>
      <c r="U44" s="96">
        <f>U43*T44</f>
        <v>495833.33333333326</v>
      </c>
      <c r="V44" s="1"/>
      <c r="W44" s="1"/>
      <c r="X44" s="1"/>
    </row>
    <row r="45" spans="1:24" x14ac:dyDescent="0.2">
      <c r="D45" s="10" t="s">
        <v>38</v>
      </c>
      <c r="E45" s="22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38"/>
      <c r="Q45" s="21"/>
      <c r="R45" s="21"/>
      <c r="S45" s="21"/>
      <c r="T45" s="80"/>
      <c r="V45" s="1"/>
      <c r="W45" s="1"/>
      <c r="X45" s="1"/>
    </row>
    <row r="46" spans="1:24" x14ac:dyDescent="0.2">
      <c r="A46" s="33">
        <v>50</v>
      </c>
      <c r="E46" s="13" t="s">
        <v>18</v>
      </c>
      <c r="F46" s="14">
        <v>98000</v>
      </c>
      <c r="G46" s="63">
        <f t="shared" ref="G46:G55" si="18">SUM(H46:S46)</f>
        <v>127266.45999999999</v>
      </c>
      <c r="H46" s="14">
        <v>6335.66</v>
      </c>
      <c r="I46" s="14">
        <v>8501.74</v>
      </c>
      <c r="J46" s="14">
        <v>6275.34</v>
      </c>
      <c r="K46" s="14">
        <v>26478.03</v>
      </c>
      <c r="L46" s="14">
        <v>6933.42</v>
      </c>
      <c r="M46" s="14">
        <v>5546.45</v>
      </c>
      <c r="N46" s="14">
        <v>12466.3</v>
      </c>
      <c r="O46" s="14">
        <v>7625.87</v>
      </c>
      <c r="P46" s="57">
        <v>16576.150000000001</v>
      </c>
      <c r="Q46" s="57">
        <v>15339.89</v>
      </c>
      <c r="R46" s="57">
        <v>7875.2</v>
      </c>
      <c r="S46" s="57">
        <v>7312.41</v>
      </c>
      <c r="U46" s="80">
        <f t="shared" ref="U46:U55" si="19">F46/12</f>
        <v>8166.666666666667</v>
      </c>
      <c r="V46" s="14">
        <v>119954.05</v>
      </c>
      <c r="W46" s="1">
        <v>127266.46</v>
      </c>
      <c r="X46" s="1">
        <f t="shared" si="15"/>
        <v>7312.4100000000035</v>
      </c>
    </row>
    <row r="47" spans="1:24" x14ac:dyDescent="0.2">
      <c r="A47" s="33">
        <v>40</v>
      </c>
      <c r="E47" s="13" t="s">
        <v>39</v>
      </c>
      <c r="F47" s="14">
        <v>52000</v>
      </c>
      <c r="G47" s="63">
        <v>66720.87</v>
      </c>
      <c r="H47" s="14">
        <v>3646</v>
      </c>
      <c r="I47" s="14">
        <v>7512.12</v>
      </c>
      <c r="J47" s="14">
        <v>3053.58</v>
      </c>
      <c r="K47" s="14">
        <v>7568.27</v>
      </c>
      <c r="L47" s="14">
        <v>3789.8</v>
      </c>
      <c r="M47" s="14">
        <v>6824.81</v>
      </c>
      <c r="N47" s="14">
        <v>12810.96</v>
      </c>
      <c r="O47" s="14">
        <v>7127.32</v>
      </c>
      <c r="P47" s="57">
        <v>2829.59</v>
      </c>
      <c r="Q47" s="57">
        <v>1872.49</v>
      </c>
      <c r="R47" s="57">
        <v>8550.77</v>
      </c>
      <c r="S47" s="57">
        <v>1135.6099999999999</v>
      </c>
      <c r="T47" s="1"/>
      <c r="U47" s="80">
        <f t="shared" si="19"/>
        <v>4333.333333333333</v>
      </c>
      <c r="V47" s="14">
        <v>65585.710000000006</v>
      </c>
      <c r="W47" s="1">
        <v>66720.87</v>
      </c>
      <c r="X47" s="1">
        <f t="shared" si="15"/>
        <v>1135.1599999999889</v>
      </c>
    </row>
    <row r="48" spans="1:24" x14ac:dyDescent="0.2">
      <c r="A48" s="33">
        <v>61</v>
      </c>
      <c r="E48" s="13" t="s">
        <v>19</v>
      </c>
      <c r="F48" s="14">
        <v>5500</v>
      </c>
      <c r="G48" s="63">
        <f t="shared" si="18"/>
        <v>4786</v>
      </c>
      <c r="H48" s="14">
        <v>640</v>
      </c>
      <c r="I48" s="14">
        <v>640</v>
      </c>
      <c r="J48" s="14">
        <v>1440</v>
      </c>
      <c r="K48" s="14">
        <v>0</v>
      </c>
      <c r="L48" s="14">
        <v>640</v>
      </c>
      <c r="M48" s="14">
        <v>520</v>
      </c>
      <c r="N48" s="14"/>
      <c r="O48" s="14"/>
      <c r="P48" s="57">
        <v>320</v>
      </c>
      <c r="Q48" s="57"/>
      <c r="R48" s="57">
        <v>320</v>
      </c>
      <c r="S48" s="57">
        <v>266</v>
      </c>
      <c r="T48" s="1"/>
      <c r="U48" s="80">
        <f t="shared" si="19"/>
        <v>458.33333333333331</v>
      </c>
      <c r="V48" s="14">
        <v>4520</v>
      </c>
      <c r="W48" s="1">
        <v>4786</v>
      </c>
      <c r="X48" s="1">
        <f t="shared" si="15"/>
        <v>266</v>
      </c>
    </row>
    <row r="49" spans="1:27" x14ac:dyDescent="0.2">
      <c r="A49" s="33">
        <v>63</v>
      </c>
      <c r="E49" s="66" t="s">
        <v>51</v>
      </c>
      <c r="F49" s="14">
        <v>2000</v>
      </c>
      <c r="G49" s="63">
        <f t="shared" si="18"/>
        <v>0</v>
      </c>
      <c r="H49" s="14"/>
      <c r="I49" s="14"/>
      <c r="J49" s="14"/>
      <c r="K49" s="14">
        <v>0</v>
      </c>
      <c r="L49" s="14"/>
      <c r="M49" s="14"/>
      <c r="N49" s="14"/>
      <c r="O49" s="14"/>
      <c r="P49" s="57"/>
      <c r="Q49" s="57"/>
      <c r="R49" s="57"/>
      <c r="S49" s="57"/>
      <c r="T49" s="1"/>
      <c r="U49" s="80">
        <f t="shared" si="19"/>
        <v>166.66666666666666</v>
      </c>
      <c r="V49" s="14"/>
      <c r="W49" s="1">
        <v>0</v>
      </c>
      <c r="X49" s="1">
        <f t="shared" si="15"/>
        <v>0</v>
      </c>
    </row>
    <row r="50" spans="1:27" x14ac:dyDescent="0.2">
      <c r="A50" s="33">
        <v>66</v>
      </c>
      <c r="E50" s="66" t="s">
        <v>101</v>
      </c>
      <c r="F50" s="14">
        <v>133000</v>
      </c>
      <c r="G50" s="63">
        <f t="shared" si="18"/>
        <v>134169.13999999998</v>
      </c>
      <c r="H50" s="14">
        <v>4146.4399999999996</v>
      </c>
      <c r="I50" s="14">
        <v>1608.15</v>
      </c>
      <c r="J50" s="14">
        <v>8612.7000000000007</v>
      </c>
      <c r="K50" s="14">
        <v>9393.69</v>
      </c>
      <c r="L50" s="14">
        <v>24112.1</v>
      </c>
      <c r="M50" s="14">
        <v>24692.34</v>
      </c>
      <c r="N50" s="14">
        <v>11032.37</v>
      </c>
      <c r="O50" s="14">
        <v>1486.09</v>
      </c>
      <c r="P50" s="57">
        <v>4279.6400000000003</v>
      </c>
      <c r="Q50" s="57">
        <v>19363.21</v>
      </c>
      <c r="R50" s="57">
        <v>11149.92</v>
      </c>
      <c r="S50" s="57">
        <v>14292.49</v>
      </c>
      <c r="T50" s="1"/>
      <c r="U50" s="80">
        <f t="shared" si="19"/>
        <v>11083.333333333334</v>
      </c>
      <c r="V50" s="14">
        <v>119876.65</v>
      </c>
      <c r="W50" s="1">
        <v>134169.14000000001</v>
      </c>
      <c r="X50" s="1">
        <f t="shared" si="15"/>
        <v>14292.49000000002</v>
      </c>
    </row>
    <row r="51" spans="1:27" x14ac:dyDescent="0.2">
      <c r="A51" s="59" t="s">
        <v>50</v>
      </c>
      <c r="E51" s="13"/>
      <c r="F51" s="14"/>
      <c r="G51" s="63">
        <f t="shared" si="18"/>
        <v>0</v>
      </c>
      <c r="H51" s="14"/>
      <c r="I51" s="14"/>
      <c r="J51" s="14"/>
      <c r="K51" s="14"/>
      <c r="L51" s="14"/>
      <c r="M51" s="14"/>
      <c r="N51" s="14"/>
      <c r="O51" s="14"/>
      <c r="P51" s="57"/>
      <c r="Q51" s="57"/>
      <c r="R51" s="57"/>
      <c r="S51" s="57"/>
      <c r="T51" s="1"/>
      <c r="U51" s="80">
        <f t="shared" si="19"/>
        <v>0</v>
      </c>
      <c r="V51" s="14">
        <v>0</v>
      </c>
      <c r="W51" s="1">
        <v>0</v>
      </c>
      <c r="X51" s="1">
        <f t="shared" si="15"/>
        <v>0</v>
      </c>
    </row>
    <row r="52" spans="1:27" x14ac:dyDescent="0.2">
      <c r="A52" s="33">
        <v>62</v>
      </c>
      <c r="E52" s="13" t="s">
        <v>40</v>
      </c>
      <c r="F52" s="14">
        <v>6000</v>
      </c>
      <c r="G52" s="63">
        <f t="shared" si="18"/>
        <v>5461.1</v>
      </c>
      <c r="H52" s="14"/>
      <c r="I52" s="14">
        <v>164.8</v>
      </c>
      <c r="J52" s="14">
        <v>1.9</v>
      </c>
      <c r="K52" s="14"/>
      <c r="L52" s="14">
        <v>164.8</v>
      </c>
      <c r="M52" s="14"/>
      <c r="N52" s="14">
        <v>1341</v>
      </c>
      <c r="O52" s="14">
        <v>250.27</v>
      </c>
      <c r="P52" s="57">
        <v>1374.13</v>
      </c>
      <c r="Q52" s="57">
        <v>1680.1</v>
      </c>
      <c r="R52" s="57">
        <v>484.1</v>
      </c>
      <c r="S52" s="57"/>
      <c r="T52" s="1"/>
      <c r="U52" s="80">
        <f t="shared" si="19"/>
        <v>500</v>
      </c>
      <c r="V52" s="14">
        <v>5461.1</v>
      </c>
      <c r="W52" s="1">
        <v>5461.1</v>
      </c>
      <c r="X52" s="1">
        <f t="shared" si="15"/>
        <v>0</v>
      </c>
    </row>
    <row r="53" spans="1:27" x14ac:dyDescent="0.2">
      <c r="A53" s="33">
        <v>64</v>
      </c>
      <c r="E53" s="13" t="s">
        <v>41</v>
      </c>
      <c r="F53" s="14">
        <v>5000</v>
      </c>
      <c r="G53" s="63">
        <f t="shared" si="18"/>
        <v>4673.1499999999996</v>
      </c>
      <c r="H53" s="14">
        <v>1003.4</v>
      </c>
      <c r="I53" s="14"/>
      <c r="J53" s="14"/>
      <c r="K53" s="14"/>
      <c r="L53" s="14"/>
      <c r="M53" s="14"/>
      <c r="N53" s="14">
        <v>980.52</v>
      </c>
      <c r="O53" s="14">
        <v>298.58</v>
      </c>
      <c r="P53" s="57">
        <v>772.45</v>
      </c>
      <c r="Q53" s="57">
        <v>440.93</v>
      </c>
      <c r="R53" s="57">
        <v>280</v>
      </c>
      <c r="S53" s="57">
        <v>897.27</v>
      </c>
      <c r="T53" s="1"/>
      <c r="U53" s="80">
        <f t="shared" si="19"/>
        <v>416.66666666666669</v>
      </c>
      <c r="V53" s="14">
        <v>3775.88</v>
      </c>
      <c r="W53" s="1">
        <v>4673.1499999999996</v>
      </c>
      <c r="X53" s="1">
        <f t="shared" si="15"/>
        <v>897.26999999999953</v>
      </c>
    </row>
    <row r="54" spans="1:27" x14ac:dyDescent="0.2">
      <c r="A54" s="33">
        <v>65</v>
      </c>
      <c r="E54" s="13" t="s">
        <v>1</v>
      </c>
      <c r="F54" s="14"/>
      <c r="G54" s="63">
        <f t="shared" si="18"/>
        <v>0</v>
      </c>
      <c r="H54" s="14"/>
      <c r="I54" s="14"/>
      <c r="J54" s="14"/>
      <c r="K54" s="14"/>
      <c r="L54" s="14"/>
      <c r="M54" s="14"/>
      <c r="N54" s="14"/>
      <c r="O54" s="14"/>
      <c r="P54" s="57"/>
      <c r="Q54" s="57"/>
      <c r="R54" s="57"/>
      <c r="S54" s="57"/>
      <c r="T54" s="1"/>
      <c r="U54" s="80">
        <f t="shared" si="19"/>
        <v>0</v>
      </c>
      <c r="V54" s="14"/>
      <c r="W54" s="1"/>
      <c r="X54" s="1">
        <f t="shared" si="15"/>
        <v>0</v>
      </c>
    </row>
    <row r="55" spans="1:27" x14ac:dyDescent="0.2">
      <c r="A55" s="33">
        <v>67</v>
      </c>
      <c r="E55" s="13" t="s">
        <v>45</v>
      </c>
      <c r="F55" s="14">
        <v>600</v>
      </c>
      <c r="G55" s="63">
        <f t="shared" si="18"/>
        <v>0</v>
      </c>
      <c r="H55" s="14"/>
      <c r="I55" s="14"/>
      <c r="J55" s="14"/>
      <c r="K55" s="14"/>
      <c r="L55" s="14"/>
      <c r="M55" s="14"/>
      <c r="N55" s="14"/>
      <c r="O55" s="14"/>
      <c r="P55" s="57"/>
      <c r="Q55" s="57"/>
      <c r="R55" s="57"/>
      <c r="S55" s="57"/>
      <c r="T55" s="1"/>
      <c r="U55" s="80">
        <f t="shared" si="19"/>
        <v>50</v>
      </c>
      <c r="V55" s="14"/>
      <c r="W55" s="1"/>
      <c r="X55" s="1">
        <f t="shared" si="15"/>
        <v>0</v>
      </c>
    </row>
    <row r="56" spans="1:27" x14ac:dyDescent="0.2">
      <c r="D56" s="13"/>
      <c r="E56" s="10"/>
      <c r="F56" s="17">
        <f>SUM(F46:F55)</f>
        <v>302100</v>
      </c>
      <c r="G56" s="17">
        <f>SUM(G46:G55)</f>
        <v>343076.72</v>
      </c>
      <c r="H56" s="17">
        <f t="shared" ref="H56:M56" si="20">SUM(H46:H55)</f>
        <v>15771.499999999998</v>
      </c>
      <c r="I56" s="17">
        <f t="shared" si="20"/>
        <v>18426.810000000001</v>
      </c>
      <c r="J56" s="17">
        <f t="shared" si="20"/>
        <v>19383.520000000004</v>
      </c>
      <c r="K56" s="17">
        <f t="shared" si="20"/>
        <v>43439.990000000005</v>
      </c>
      <c r="L56" s="17">
        <f t="shared" si="20"/>
        <v>35640.120000000003</v>
      </c>
      <c r="M56" s="17">
        <f t="shared" si="20"/>
        <v>37583.599999999999</v>
      </c>
      <c r="N56" s="17">
        <f t="shared" ref="N56:R56" si="21">SUM(N46:N55)</f>
        <v>38631.149999999994</v>
      </c>
      <c r="O56" s="17">
        <f t="shared" si="21"/>
        <v>16788.13</v>
      </c>
      <c r="P56" s="17">
        <f t="shared" si="21"/>
        <v>26151.960000000003</v>
      </c>
      <c r="Q56" s="17">
        <f t="shared" si="21"/>
        <v>38696.619999999995</v>
      </c>
      <c r="R56" s="17">
        <f t="shared" si="21"/>
        <v>28659.989999999998</v>
      </c>
      <c r="S56" s="17">
        <f t="shared" ref="S56" si="22">SUM(S46:S55)</f>
        <v>23903.780000000002</v>
      </c>
      <c r="T56" s="1"/>
      <c r="U56" s="1">
        <f>SUM(U46:U55)</f>
        <v>25175.000000000004</v>
      </c>
    </row>
    <row r="57" spans="1:27" x14ac:dyDescent="0.2">
      <c r="D57" s="22"/>
      <c r="E57" s="10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1"/>
      <c r="Q57" s="21"/>
      <c r="R57" s="21"/>
      <c r="S57" s="21"/>
      <c r="T57" s="90">
        <v>10</v>
      </c>
      <c r="U57" s="96">
        <f>U56*T57</f>
        <v>251750.00000000003</v>
      </c>
    </row>
    <row r="58" spans="1:27" x14ac:dyDescent="0.2">
      <c r="A58" s="36" t="s">
        <v>60</v>
      </c>
      <c r="D58" s="10" t="s">
        <v>62</v>
      </c>
      <c r="E58" s="10"/>
      <c r="F58" s="43"/>
      <c r="G58" s="43">
        <v>3991.88</v>
      </c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>
        <f>+F58-G58</f>
        <v>-3991.88</v>
      </c>
      <c r="V58" s="42"/>
      <c r="W58" s="42"/>
      <c r="X58" s="64"/>
      <c r="Y58" s="65"/>
    </row>
    <row r="59" spans="1:27" x14ac:dyDescent="0.2">
      <c r="D59" s="22"/>
      <c r="E59" s="22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1"/>
      <c r="V59" s="16"/>
      <c r="W59" s="16"/>
      <c r="Y59" s="1"/>
    </row>
    <row r="60" spans="1:27" x14ac:dyDescent="0.2">
      <c r="D60" s="10" t="s">
        <v>47</v>
      </c>
      <c r="E60" s="10"/>
      <c r="F60" s="43">
        <f t="shared" ref="F60:M60" si="23">+F58+F56+F43+F34+F27+F16</f>
        <v>1170000</v>
      </c>
      <c r="G60" s="43">
        <f t="shared" si="23"/>
        <v>1240089.5999999999</v>
      </c>
      <c r="H60" s="43">
        <f t="shared" si="23"/>
        <v>83998.500000000015</v>
      </c>
      <c r="I60" s="43">
        <f t="shared" si="23"/>
        <v>83647.650000000009</v>
      </c>
      <c r="J60" s="43">
        <f t="shared" si="23"/>
        <v>89432.080000000016</v>
      </c>
      <c r="K60" s="43">
        <f t="shared" si="23"/>
        <v>111249.97999999998</v>
      </c>
      <c r="L60" s="43">
        <f t="shared" si="23"/>
        <v>105925.06</v>
      </c>
      <c r="M60" s="43">
        <f t="shared" si="23"/>
        <v>136535.12</v>
      </c>
      <c r="N60" s="43">
        <f t="shared" ref="N60:S60" si="24">+N58+N56+N43+N34+N27+N16</f>
        <v>132058.29999999999</v>
      </c>
      <c r="O60" s="43">
        <f t="shared" si="24"/>
        <v>94683.91</v>
      </c>
      <c r="P60" s="43">
        <f t="shared" si="24"/>
        <v>95248.959999999992</v>
      </c>
      <c r="Q60" s="43">
        <f t="shared" si="24"/>
        <v>103169.86999999998</v>
      </c>
      <c r="R60" s="43">
        <f t="shared" si="24"/>
        <v>92281.45</v>
      </c>
      <c r="S60" s="43">
        <f t="shared" si="24"/>
        <v>107867.29</v>
      </c>
      <c r="T60" s="43"/>
      <c r="U60" s="44"/>
      <c r="V60" s="16"/>
      <c r="W60" s="21"/>
      <c r="Y60" s="1"/>
    </row>
    <row r="61" spans="1:27" x14ac:dyDescent="0.2">
      <c r="D61" s="35"/>
      <c r="F61" s="21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16"/>
      <c r="W61" s="16"/>
      <c r="Y61" s="1"/>
    </row>
    <row r="62" spans="1:27" x14ac:dyDescent="0.2">
      <c r="D62" s="3" t="s">
        <v>49</v>
      </c>
      <c r="E62" s="12"/>
      <c r="F62" s="44">
        <f>+'C.I.'!F44-'C.G.'!F60</f>
        <v>140000</v>
      </c>
      <c r="G62" s="44">
        <v>22788.39</v>
      </c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2"/>
      <c r="W62" s="42"/>
      <c r="X62" s="1"/>
      <c r="Y62" s="1"/>
      <c r="AA62" s="1"/>
    </row>
    <row r="63" spans="1:27" x14ac:dyDescent="0.2">
      <c r="D63" s="3"/>
      <c r="E63" s="12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2"/>
      <c r="W63" s="42"/>
      <c r="Y63" s="1"/>
      <c r="AA63" s="1"/>
    </row>
    <row r="64" spans="1:27" x14ac:dyDescent="0.2">
      <c r="D64" s="3" t="s">
        <v>63</v>
      </c>
      <c r="E64" s="12"/>
      <c r="F64" s="44">
        <v>140000</v>
      </c>
      <c r="G64" s="44">
        <v>162437.5</v>
      </c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2"/>
      <c r="W64" s="42"/>
      <c r="X64" s="65"/>
      <c r="Y64" s="65"/>
    </row>
    <row r="65" spans="4:21" hidden="1" x14ac:dyDescent="0.2">
      <c r="D65" s="3"/>
      <c r="E65" s="68" t="s">
        <v>64</v>
      </c>
      <c r="F65" s="44"/>
      <c r="G65" s="44" t="e">
        <f>+#REF!+#REF!</f>
        <v>#REF!</v>
      </c>
      <c r="H65" s="44"/>
      <c r="I65" s="44"/>
      <c r="J65" s="44"/>
      <c r="K65" s="44"/>
      <c r="L65" s="44"/>
      <c r="M65" s="44"/>
      <c r="N65" s="44"/>
      <c r="O65" s="44"/>
      <c r="P65" s="44"/>
      <c r="Q65" s="42"/>
      <c r="R65" s="42"/>
      <c r="S65" s="42"/>
      <c r="T65" s="65"/>
      <c r="U65" s="65"/>
    </row>
    <row r="66" spans="4:21" hidden="1" x14ac:dyDescent="0.2">
      <c r="D66" s="3"/>
      <c r="E66" s="68" t="s">
        <v>65</v>
      </c>
      <c r="F66" s="44"/>
      <c r="G66" s="44" t="e">
        <f>-#REF!</f>
        <v>#REF!</v>
      </c>
      <c r="H66" s="44"/>
      <c r="I66" s="44"/>
      <c r="J66" s="44"/>
      <c r="K66" s="44"/>
      <c r="L66" s="44"/>
      <c r="M66" s="44"/>
      <c r="N66" s="44"/>
      <c r="O66" s="44"/>
      <c r="P66" s="44"/>
      <c r="Q66" s="42"/>
      <c r="R66" s="42"/>
      <c r="S66" s="42"/>
    </row>
    <row r="67" spans="4:21" x14ac:dyDescent="0.2">
      <c r="D67" s="3"/>
      <c r="E67" s="68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2"/>
      <c r="R67" s="42"/>
      <c r="S67" s="42"/>
      <c r="T67" s="1"/>
    </row>
    <row r="68" spans="4:21" ht="13.5" thickBot="1" x14ac:dyDescent="0.25">
      <c r="D68" s="22"/>
      <c r="E68" s="22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4"/>
      <c r="Q68" s="16"/>
      <c r="R68" s="16"/>
      <c r="S68" s="16"/>
    </row>
    <row r="69" spans="4:21" ht="16.5" thickBot="1" x14ac:dyDescent="0.3">
      <c r="D69" s="30" t="s">
        <v>42</v>
      </c>
      <c r="E69" s="31"/>
      <c r="F69" s="32">
        <f>+F60+F62</f>
        <v>1310000</v>
      </c>
      <c r="G69" s="32">
        <f>+G60+G62</f>
        <v>1262877.9899999998</v>
      </c>
      <c r="H69" s="32">
        <f>+H60+H62</f>
        <v>83998.500000000015</v>
      </c>
      <c r="I69" s="32">
        <f>+I60+I62</f>
        <v>83647.650000000009</v>
      </c>
      <c r="J69" s="32">
        <f t="shared" ref="J69:M69" si="25">+J60+J62</f>
        <v>89432.080000000016</v>
      </c>
      <c r="K69" s="32">
        <f t="shared" si="25"/>
        <v>111249.97999999998</v>
      </c>
      <c r="L69" s="32">
        <f t="shared" si="25"/>
        <v>105925.06</v>
      </c>
      <c r="M69" s="32">
        <f t="shared" si="25"/>
        <v>136535.12</v>
      </c>
      <c r="N69" s="32">
        <f t="shared" ref="N69:S69" si="26">+N60+N62</f>
        <v>132058.29999999999</v>
      </c>
      <c r="O69" s="32">
        <f t="shared" si="26"/>
        <v>94683.91</v>
      </c>
      <c r="P69" s="32">
        <f t="shared" si="26"/>
        <v>95248.959999999992</v>
      </c>
      <c r="Q69" s="32">
        <f t="shared" si="26"/>
        <v>103169.86999999998</v>
      </c>
      <c r="R69" s="32">
        <f t="shared" si="26"/>
        <v>92281.45</v>
      </c>
      <c r="S69" s="32">
        <f t="shared" si="26"/>
        <v>107867.29</v>
      </c>
      <c r="T69" s="1"/>
    </row>
    <row r="70" spans="4:21" ht="28.5" customHeight="1" x14ac:dyDescent="0.25">
      <c r="D70" s="10"/>
      <c r="E70" s="39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16"/>
      <c r="R70" s="16"/>
      <c r="S70" s="16"/>
    </row>
    <row r="71" spans="4:21" x14ac:dyDescent="0.2"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1"/>
    </row>
    <row r="72" spans="4:21" x14ac:dyDescent="0.2">
      <c r="F72" s="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 t="s">
        <v>67</v>
      </c>
      <c r="S72" s="21"/>
      <c r="T72" s="1"/>
    </row>
    <row r="73" spans="4:21" x14ac:dyDescent="0.2">
      <c r="F73" s="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16"/>
      <c r="R73" s="16"/>
      <c r="S73" s="16"/>
    </row>
    <row r="74" spans="4:21" x14ac:dyDescent="0.2">
      <c r="F74" s="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16"/>
      <c r="R74" s="16"/>
      <c r="S74" s="16"/>
    </row>
    <row r="75" spans="4:21" x14ac:dyDescent="0.2">
      <c r="F75" s="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16"/>
      <c r="R75" s="16"/>
      <c r="S75" s="16"/>
    </row>
    <row r="76" spans="4:21" x14ac:dyDescent="0.2">
      <c r="F76" s="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16"/>
      <c r="R76" s="16"/>
      <c r="S76" s="16"/>
    </row>
    <row r="77" spans="4:21" x14ac:dyDescent="0.2">
      <c r="F77" s="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16"/>
      <c r="R77" s="16"/>
      <c r="S77" s="16"/>
    </row>
    <row r="78" spans="4:21" x14ac:dyDescent="0.2">
      <c r="F78" s="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16"/>
      <c r="R78" s="16"/>
      <c r="S78" s="16"/>
    </row>
    <row r="79" spans="4:21" x14ac:dyDescent="0.2">
      <c r="F79" s="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16"/>
      <c r="R79" s="16"/>
      <c r="S79" s="16"/>
    </row>
    <row r="80" spans="4:21" x14ac:dyDescent="0.2">
      <c r="F80" s="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16"/>
      <c r="R80" s="16"/>
      <c r="S80" s="16"/>
    </row>
    <row r="81" spans="6:19" x14ac:dyDescent="0.2">
      <c r="F81" s="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16"/>
      <c r="R81" s="16"/>
      <c r="S81" s="16"/>
    </row>
    <row r="82" spans="6:19" x14ac:dyDescent="0.2">
      <c r="F82" s="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16"/>
      <c r="R82" s="16"/>
      <c r="S82" s="16"/>
    </row>
    <row r="83" spans="6:19" x14ac:dyDescent="0.2">
      <c r="F83" s="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16"/>
      <c r="R83" s="16"/>
      <c r="S83" s="16"/>
    </row>
    <row r="84" spans="6:19" x14ac:dyDescent="0.2">
      <c r="F84" s="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16"/>
      <c r="R84" s="16"/>
      <c r="S84" s="16"/>
    </row>
    <row r="85" spans="6:19" x14ac:dyDescent="0.2">
      <c r="F85" s="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16"/>
      <c r="R85" s="16"/>
      <c r="S85" s="16"/>
    </row>
    <row r="86" spans="6:19" x14ac:dyDescent="0.2">
      <c r="F86" s="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16"/>
      <c r="R86" s="16"/>
      <c r="S86" s="16"/>
    </row>
    <row r="87" spans="6:19" x14ac:dyDescent="0.2">
      <c r="F87" s="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16"/>
      <c r="R87" s="16"/>
      <c r="S87" s="16"/>
    </row>
    <row r="88" spans="6:19" x14ac:dyDescent="0.2">
      <c r="F88" s="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16"/>
      <c r="R88" s="16"/>
      <c r="S88" s="16"/>
    </row>
    <row r="89" spans="6:19" x14ac:dyDescent="0.2">
      <c r="F89" s="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16"/>
      <c r="R89" s="16"/>
      <c r="S89" s="16"/>
    </row>
    <row r="90" spans="6:19" x14ac:dyDescent="0.2">
      <c r="F90" s="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16"/>
      <c r="R90" s="16"/>
      <c r="S90" s="16"/>
    </row>
    <row r="91" spans="6:19" x14ac:dyDescent="0.2">
      <c r="F91" s="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16"/>
      <c r="R91" s="16"/>
      <c r="S91" s="16"/>
    </row>
    <row r="92" spans="6:19" x14ac:dyDescent="0.2"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</row>
    <row r="93" spans="6:19" x14ac:dyDescent="0.2"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</row>
    <row r="94" spans="6:19" x14ac:dyDescent="0.2"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</row>
    <row r="95" spans="6:19" x14ac:dyDescent="0.2"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</row>
    <row r="96" spans="6:19" x14ac:dyDescent="0.2"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</row>
    <row r="97" spans="7:19" x14ac:dyDescent="0.2"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</row>
    <row r="98" spans="7:19" x14ac:dyDescent="0.2"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</row>
    <row r="99" spans="7:19" x14ac:dyDescent="0.2"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</row>
  </sheetData>
  <mergeCells count="2">
    <mergeCell ref="E2:P2"/>
    <mergeCell ref="D6:E6"/>
  </mergeCells>
  <phoneticPr fontId="16" type="noConversion"/>
  <pageMargins left="0.78740157480314965" right="0.78740157480314965" top="0.59055118110236227" bottom="0.59055118110236227" header="0" footer="0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C.I.</vt:lpstr>
      <vt:lpstr>Hoja1</vt:lpstr>
      <vt:lpstr>C.G.</vt:lpstr>
      <vt:lpstr>C.G.!Área_de_impresión</vt:lpstr>
      <vt:lpstr>C.I.!Área_de_impresión</vt:lpstr>
    </vt:vector>
  </TitlesOfParts>
  <Company>Dark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Contabilidad</cp:lastModifiedBy>
  <cp:lastPrinted>2025-12-10T10:39:39Z</cp:lastPrinted>
  <dcterms:created xsi:type="dcterms:W3CDTF">2015-07-01T20:18:50Z</dcterms:created>
  <dcterms:modified xsi:type="dcterms:W3CDTF">2026-04-06T10:41:28Z</dcterms:modified>
</cp:coreProperties>
</file>